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1890" yWindow="1890" windowWidth="19950" windowHeight="11760"/>
  </bookViews>
  <sheets>
    <sheet name="Rekapitulácia stavby" sheetId="1" r:id="rId1"/>
    <sheet name="SO 02 - Splašková vonkajš..." sheetId="2" r:id="rId2"/>
  </sheets>
  <definedNames>
    <definedName name="_xlnm._FilterDatabase" localSheetId="1" hidden="1">'SO 02 - Splašková vonkajš...'!$C$123:$K$206</definedName>
    <definedName name="_xlnm.Print_Titles" localSheetId="0">'Rekapitulácia stavby'!$92:$92</definedName>
    <definedName name="_xlnm.Print_Titles" localSheetId="1">'SO 02 - Splašková vonkajš...'!$123:$123</definedName>
    <definedName name="_xlnm.Print_Area" localSheetId="0">'Rekapitulácia stavby'!$D$4:$AO$76,'Rekapitulácia stavby'!$C$82:$AQ$96</definedName>
    <definedName name="_xlnm.Print_Area" localSheetId="1">'SO 02 - Splašková vonkajš...'!$C$4:$J$76,'SO 02 - Splašková vonkajš...'!$C$82:$J$105,'SO 02 - Splašková vonkajš...'!$C$111:$K$206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87" i="1"/>
  <c r="J12" i="2"/>
  <c r="J37"/>
  <c r="J36"/>
  <c r="AY95" i="1"/>
  <c r="J35" i="2"/>
  <c r="AX95" i="1"/>
  <c r="BI206" i="2"/>
  <c r="BH206"/>
  <c r="BG206"/>
  <c r="BE206"/>
  <c r="T206"/>
  <c r="T205"/>
  <c r="R206"/>
  <c r="R205"/>
  <c r="P206"/>
  <c r="P205" s="1"/>
  <c r="BK206"/>
  <c r="BK205" s="1"/>
  <c r="J205" s="1"/>
  <c r="J104" s="1"/>
  <c r="J206"/>
  <c r="BF206"/>
  <c r="BI204"/>
  <c r="BH204"/>
  <c r="BG204"/>
  <c r="BE204"/>
  <c r="T204"/>
  <c r="R204"/>
  <c r="P204"/>
  <c r="BK204"/>
  <c r="J204"/>
  <c r="BF204" s="1"/>
  <c r="BI203"/>
  <c r="BH203"/>
  <c r="BG203"/>
  <c r="BE203"/>
  <c r="T203"/>
  <c r="R203"/>
  <c r="P203"/>
  <c r="BK203"/>
  <c r="J203"/>
  <c r="BF203" s="1"/>
  <c r="BI202"/>
  <c r="BH202"/>
  <c r="BG202"/>
  <c r="BE202"/>
  <c r="T202"/>
  <c r="R202"/>
  <c r="P202"/>
  <c r="BK202"/>
  <c r="J202"/>
  <c r="BF202" s="1"/>
  <c r="BI201"/>
  <c r="BH201"/>
  <c r="BG201"/>
  <c r="BE201"/>
  <c r="T201"/>
  <c r="T198" s="1"/>
  <c r="R201"/>
  <c r="P201"/>
  <c r="BK201"/>
  <c r="J201"/>
  <c r="BF201"/>
  <c r="BI200"/>
  <c r="BH200"/>
  <c r="BG200"/>
  <c r="BE200"/>
  <c r="T200"/>
  <c r="R200"/>
  <c r="P200"/>
  <c r="BK200"/>
  <c r="J200"/>
  <c r="BF200" s="1"/>
  <c r="BI199"/>
  <c r="BH199"/>
  <c r="BG199"/>
  <c r="BE199"/>
  <c r="T199"/>
  <c r="R199"/>
  <c r="R198" s="1"/>
  <c r="P199"/>
  <c r="P198" s="1"/>
  <c r="BK199"/>
  <c r="J199"/>
  <c r="BF199"/>
  <c r="BI197"/>
  <c r="BH197"/>
  <c r="BG197"/>
  <c r="BE197"/>
  <c r="T197"/>
  <c r="R197"/>
  <c r="P197"/>
  <c r="BK197"/>
  <c r="J197"/>
  <c r="BF197" s="1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 s="1"/>
  <c r="BI193"/>
  <c r="BH193"/>
  <c r="BG193"/>
  <c r="BE193"/>
  <c r="T193"/>
  <c r="R193"/>
  <c r="P193"/>
  <c r="BK193"/>
  <c r="J193"/>
  <c r="BF193" s="1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 s="1"/>
  <c r="BI190"/>
  <c r="BH190"/>
  <c r="BG190"/>
  <c r="BE190"/>
  <c r="T190"/>
  <c r="R190"/>
  <c r="P190"/>
  <c r="BK190"/>
  <c r="J190"/>
  <c r="BF190" s="1"/>
  <c r="BI189"/>
  <c r="BH189"/>
  <c r="BG189"/>
  <c r="BE189"/>
  <c r="T189"/>
  <c r="R189"/>
  <c r="P189"/>
  <c r="BK189"/>
  <c r="J189"/>
  <c r="BF189" s="1"/>
  <c r="BI188"/>
  <c r="BH188"/>
  <c r="BG188"/>
  <c r="BE188"/>
  <c r="T188"/>
  <c r="R188"/>
  <c r="P188"/>
  <c r="BK188"/>
  <c r="J188"/>
  <c r="BF188" s="1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 s="1"/>
  <c r="BI185"/>
  <c r="BH185"/>
  <c r="BG185"/>
  <c r="BE185"/>
  <c r="T185"/>
  <c r="R185"/>
  <c r="P185"/>
  <c r="BK185"/>
  <c r="J185"/>
  <c r="BF185" s="1"/>
  <c r="BI184"/>
  <c r="BH184"/>
  <c r="BG184"/>
  <c r="BE184"/>
  <c r="T184"/>
  <c r="R184"/>
  <c r="P184"/>
  <c r="BK184"/>
  <c r="J184"/>
  <c r="BF184" s="1"/>
  <c r="BI183"/>
  <c r="BH183"/>
  <c r="BG183"/>
  <c r="BE183"/>
  <c r="T183"/>
  <c r="R183"/>
  <c r="P183"/>
  <c r="BK183"/>
  <c r="J183"/>
  <c r="BF183" s="1"/>
  <c r="BI182"/>
  <c r="BH182"/>
  <c r="BG182"/>
  <c r="BE182"/>
  <c r="T182"/>
  <c r="R182"/>
  <c r="P182"/>
  <c r="BK182"/>
  <c r="J182"/>
  <c r="BF182" s="1"/>
  <c r="BI181"/>
  <c r="BH181"/>
  <c r="BG181"/>
  <c r="BE181"/>
  <c r="T181"/>
  <c r="R181"/>
  <c r="P181"/>
  <c r="BK181"/>
  <c r="J181"/>
  <c r="BF181" s="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 s="1"/>
  <c r="BI178"/>
  <c r="BH178"/>
  <c r="BG178"/>
  <c r="BE178"/>
  <c r="T178"/>
  <c r="R178"/>
  <c r="P178"/>
  <c r="BK178"/>
  <c r="J178"/>
  <c r="BF178" s="1"/>
  <c r="BI177"/>
  <c r="BH177"/>
  <c r="BG177"/>
  <c r="BE177"/>
  <c r="T177"/>
  <c r="R177"/>
  <c r="P177"/>
  <c r="BK177"/>
  <c r="J177"/>
  <c r="BF177" s="1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 s="1"/>
  <c r="BI174"/>
  <c r="BH174"/>
  <c r="BG174"/>
  <c r="BE174"/>
  <c r="T174"/>
  <c r="R174"/>
  <c r="P174"/>
  <c r="BK174"/>
  <c r="J174"/>
  <c r="BF174" s="1"/>
  <c r="BI173"/>
  <c r="BH173"/>
  <c r="BG173"/>
  <c r="BE173"/>
  <c r="T173"/>
  <c r="R173"/>
  <c r="P173"/>
  <c r="BK173"/>
  <c r="J173"/>
  <c r="BF173" s="1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 s="1"/>
  <c r="BI170"/>
  <c r="BH170"/>
  <c r="BG170"/>
  <c r="BE170"/>
  <c r="T170"/>
  <c r="R170"/>
  <c r="P170"/>
  <c r="BK170"/>
  <c r="J170"/>
  <c r="BF170" s="1"/>
  <c r="BI169"/>
  <c r="BH169"/>
  <c r="BG169"/>
  <c r="BE169"/>
  <c r="T169"/>
  <c r="R169"/>
  <c r="P169"/>
  <c r="BK169"/>
  <c r="J169"/>
  <c r="BF169" s="1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 s="1"/>
  <c r="BI166"/>
  <c r="BH166"/>
  <c r="BG166"/>
  <c r="BE166"/>
  <c r="T166"/>
  <c r="R166"/>
  <c r="P166"/>
  <c r="BK166"/>
  <c r="J166"/>
  <c r="BF166" s="1"/>
  <c r="BI165"/>
  <c r="BH165"/>
  <c r="BG165"/>
  <c r="BE165"/>
  <c r="T165"/>
  <c r="R165"/>
  <c r="P165"/>
  <c r="BK165"/>
  <c r="J165"/>
  <c r="BF165" s="1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 s="1"/>
  <c r="BI161"/>
  <c r="BH161"/>
  <c r="BG161"/>
  <c r="BE161"/>
  <c r="T161"/>
  <c r="R161"/>
  <c r="P161"/>
  <c r="BK161"/>
  <c r="J161"/>
  <c r="BF161" s="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 s="1"/>
  <c r="BI157"/>
  <c r="BH157"/>
  <c r="BG157"/>
  <c r="BE157"/>
  <c r="T157"/>
  <c r="R157"/>
  <c r="P157"/>
  <c r="BK157"/>
  <c r="J157"/>
  <c r="BF157" s="1"/>
  <c r="BI156"/>
  <c r="BH156"/>
  <c r="BG156"/>
  <c r="BE156"/>
  <c r="T156"/>
  <c r="R156"/>
  <c r="R154" s="1"/>
  <c r="P156"/>
  <c r="P154" s="1"/>
  <c r="BK156"/>
  <c r="J156"/>
  <c r="BF156"/>
  <c r="BI155"/>
  <c r="BH155"/>
  <c r="BG155"/>
  <c r="BE155"/>
  <c r="T155"/>
  <c r="T154" s="1"/>
  <c r="R155"/>
  <c r="P155"/>
  <c r="BK155"/>
  <c r="J155"/>
  <c r="BF155" s="1"/>
  <c r="BI153"/>
  <c r="BH153"/>
  <c r="BG153"/>
  <c r="BE153"/>
  <c r="T153"/>
  <c r="R153"/>
  <c r="P153"/>
  <c r="BK153"/>
  <c r="BK149" s="1"/>
  <c r="J149" s="1"/>
  <c r="J101" s="1"/>
  <c r="J153"/>
  <c r="BF153" s="1"/>
  <c r="BI152"/>
  <c r="BH152"/>
  <c r="BG152"/>
  <c r="BE152"/>
  <c r="T152"/>
  <c r="R152"/>
  <c r="P152"/>
  <c r="BK152"/>
  <c r="J152"/>
  <c r="BF152" s="1"/>
  <c r="BI151"/>
  <c r="BH151"/>
  <c r="BG151"/>
  <c r="BE151"/>
  <c r="T151"/>
  <c r="R151"/>
  <c r="P151"/>
  <c r="P149" s="1"/>
  <c r="BK151"/>
  <c r="J151"/>
  <c r="BF151" s="1"/>
  <c r="BI150"/>
  <c r="BH150"/>
  <c r="BG150"/>
  <c r="BE150"/>
  <c r="T150"/>
  <c r="T149" s="1"/>
  <c r="R150"/>
  <c r="R149" s="1"/>
  <c r="P150"/>
  <c r="BK150"/>
  <c r="J150"/>
  <c r="BF150"/>
  <c r="BI148"/>
  <c r="BH148"/>
  <c r="BG148"/>
  <c r="BE148"/>
  <c r="T148"/>
  <c r="R148"/>
  <c r="P148"/>
  <c r="BK148"/>
  <c r="J148"/>
  <c r="BF148" s="1"/>
  <c r="BI147"/>
  <c r="BH147"/>
  <c r="BG147"/>
  <c r="BE147"/>
  <c r="T147"/>
  <c r="T145" s="1"/>
  <c r="R147"/>
  <c r="R145" s="1"/>
  <c r="P147"/>
  <c r="BK147"/>
  <c r="J147"/>
  <c r="BF147"/>
  <c r="BI146"/>
  <c r="BH146"/>
  <c r="BG146"/>
  <c r="BE146"/>
  <c r="T146"/>
  <c r="R146"/>
  <c r="P146"/>
  <c r="P145" s="1"/>
  <c r="BK146"/>
  <c r="BK145" s="1"/>
  <c r="J145" s="1"/>
  <c r="J100" s="1"/>
  <c r="J146"/>
  <c r="BF146" s="1"/>
  <c r="BI144"/>
  <c r="BH144"/>
  <c r="BG144"/>
  <c r="BE144"/>
  <c r="T144"/>
  <c r="R144"/>
  <c r="P144"/>
  <c r="BK144"/>
  <c r="BK141" s="1"/>
  <c r="J141" s="1"/>
  <c r="J99" s="1"/>
  <c r="J144"/>
  <c r="BF144" s="1"/>
  <c r="BI143"/>
  <c r="BH143"/>
  <c r="BG143"/>
  <c r="BE143"/>
  <c r="T143"/>
  <c r="R143"/>
  <c r="P143"/>
  <c r="P141" s="1"/>
  <c r="BK143"/>
  <c r="J143"/>
  <c r="BF143" s="1"/>
  <c r="BI142"/>
  <c r="BH142"/>
  <c r="BG142"/>
  <c r="BE142"/>
  <c r="T142"/>
  <c r="T141" s="1"/>
  <c r="R142"/>
  <c r="R141" s="1"/>
  <c r="P142"/>
  <c r="BK142"/>
  <c r="J142"/>
  <c r="BF142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 s="1"/>
  <c r="BI137"/>
  <c r="BH137"/>
  <c r="BG137"/>
  <c r="BE137"/>
  <c r="T137"/>
  <c r="R137"/>
  <c r="P137"/>
  <c r="BK137"/>
  <c r="J137"/>
  <c r="BF137" s="1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 s="1"/>
  <c r="BI133"/>
  <c r="BH133"/>
  <c r="BG133"/>
  <c r="BE133"/>
  <c r="T133"/>
  <c r="R133"/>
  <c r="P133"/>
  <c r="BK133"/>
  <c r="J133"/>
  <c r="BF133" s="1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 s="1"/>
  <c r="BI129"/>
  <c r="BH129"/>
  <c r="BG129"/>
  <c r="BE129"/>
  <c r="T129"/>
  <c r="R129"/>
  <c r="P129"/>
  <c r="BK129"/>
  <c r="J129"/>
  <c r="BF129" s="1"/>
  <c r="BI128"/>
  <c r="BH128"/>
  <c r="BG128"/>
  <c r="BE128"/>
  <c r="T128"/>
  <c r="T126" s="1"/>
  <c r="R128"/>
  <c r="P128"/>
  <c r="P126" s="1"/>
  <c r="BK128"/>
  <c r="J128"/>
  <c r="BF128"/>
  <c r="BI127"/>
  <c r="BH127"/>
  <c r="BG127"/>
  <c r="BE127"/>
  <c r="T127"/>
  <c r="R127"/>
  <c r="R126" s="1"/>
  <c r="R125" s="1"/>
  <c r="R124" s="1"/>
  <c r="P127"/>
  <c r="BK127"/>
  <c r="J127"/>
  <c r="BF127" s="1"/>
  <c r="F118"/>
  <c r="E116"/>
  <c r="F89"/>
  <c r="E87"/>
  <c r="J24"/>
  <c r="E24"/>
  <c r="J121"/>
  <c r="J92"/>
  <c r="J23"/>
  <c r="J21"/>
  <c r="J120"/>
  <c r="J91"/>
  <c r="J20"/>
  <c r="J18"/>
  <c r="E18"/>
  <c r="F121" s="1"/>
  <c r="J17"/>
  <c r="J15"/>
  <c r="J14"/>
  <c r="J89"/>
  <c r="E7"/>
  <c r="E85" s="1"/>
  <c r="AS94" i="1"/>
  <c r="L90"/>
  <c r="AM90"/>
  <c r="AM89"/>
  <c r="L89"/>
  <c r="L87"/>
  <c r="L85"/>
  <c r="L84"/>
  <c r="BK198" i="2" l="1"/>
  <c r="J198" s="1"/>
  <c r="J103" s="1"/>
  <c r="BK154"/>
  <c r="J154" s="1"/>
  <c r="J102" s="1"/>
  <c r="BK126"/>
  <c r="J126" s="1"/>
  <c r="J98" s="1"/>
  <c r="F36"/>
  <c r="BC95" i="1" s="1"/>
  <c r="BC94" s="1"/>
  <c r="W32" s="1"/>
  <c r="F33" i="2"/>
  <c r="AZ95" i="1" s="1"/>
  <c r="AZ94" s="1"/>
  <c r="W29" s="1"/>
  <c r="F37" i="2"/>
  <c r="BD95" i="1" s="1"/>
  <c r="BD94" s="1"/>
  <c r="W33" s="1"/>
  <c r="J33" i="2"/>
  <c r="AV95" i="1" s="1"/>
  <c r="F35" i="2"/>
  <c r="BB95" i="1" s="1"/>
  <c r="BB94" s="1"/>
  <c r="AX94" s="1"/>
  <c r="J118" i="2"/>
  <c r="E114"/>
  <c r="P125"/>
  <c r="P124" s="1"/>
  <c r="AU95" i="1" s="1"/>
  <c r="AU94" s="1"/>
  <c r="F34" i="2"/>
  <c r="BA95" i="1" s="1"/>
  <c r="BA94" s="1"/>
  <c r="J34" i="2"/>
  <c r="AW95" i="1" s="1"/>
  <c r="T125" i="2"/>
  <c r="T124" s="1"/>
  <c r="F92"/>
  <c r="BK125" l="1"/>
  <c r="J125" s="1"/>
  <c r="J97" s="1"/>
  <c r="AY94" i="1"/>
  <c r="AT95"/>
  <c r="AV94"/>
  <c r="AK29" s="1"/>
  <c r="W31"/>
  <c r="AW94"/>
  <c r="AK30" s="1"/>
  <c r="W30"/>
  <c r="BK124" i="2" l="1"/>
  <c r="J124" s="1"/>
  <c r="J30" s="1"/>
  <c r="AT94" i="1"/>
  <c r="J96" i="2" l="1"/>
  <c r="J39"/>
  <c r="AG95" i="1"/>
  <c r="AG94" l="1"/>
  <c r="AN95"/>
  <c r="AK26" l="1"/>
  <c r="AK35" s="1"/>
  <c r="AN94"/>
</calcChain>
</file>

<file path=xl/sharedStrings.xml><?xml version="1.0" encoding="utf-8"?>
<sst xmlns="http://schemas.openxmlformats.org/spreadsheetml/2006/main" count="1266" uniqueCount="351">
  <si>
    <t>Export Komplet</t>
  </si>
  <si>
    <t/>
  </si>
  <si>
    <t>2.0</t>
  </si>
  <si>
    <t>False</t>
  </si>
  <si>
    <t>{203a0411-e70c-4111-8ee7-3027f0545d3a}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</si>
  <si>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</si>
  <si>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</si>
  <si>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</si>
  <si>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</si>
  <si>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</si>
  <si>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</si>
  <si>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2018_12</t>
  </si>
  <si>
    <t>Stavba:</t>
  </si>
  <si>
    <t>Komplexná rekonštrukcia stravovacej prevádzky, kuchyne a práčovne vrátane strechy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</si>
  <si>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</si>
  <si>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</si>
  <si>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</si>
  <si>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</si>
  <si>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</si>
  <si>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</si>
  <si>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</si>
  <si>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</si>
  <si>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</si>
  <si>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</si>
  <si>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</si>
  <si>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</si>
  <si>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</si>
  <si>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</si>
  <si>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</si>
  <si>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</si>
  <si>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</si>
  <si>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</si>
  <si>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</si>
  <si>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</si>
  <si>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</si>
  <si>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</si>
  <si>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</si>
  <si>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</si>
  <si>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</si>
  <si>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</si>
  <si>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</si>
  <si>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</si>
  <si>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</si>
  <si>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</si>
  <si>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</si>
  <si>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</si>
  <si>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</si>
  <si>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</si>
  <si>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</si>
  <si>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</si>
  <si>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</si>
  <si>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</si>
  <si>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</si>
  <si>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</si>
  <si>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</si>
  <si>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</si>
  <si>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</si>
  <si>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</si>
  <si>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</si>
  <si>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</si>
  <si>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</si>
  <si>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</si>
  <si>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</si>
  <si>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</si>
  <si>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</si>
  <si>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</si>
  <si>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</si>
  <si>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</si>
  <si>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</si>
  <si>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</si>
  <si>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</si>
  <si>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</si>
  <si>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</si>
  <si>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</si>
  <si>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Splašková vonkajšia kanalizácia, lapač tukov</t>
  </si>
  <si>
    <t>STA</t>
  </si>
  <si>
    <t>1</t>
  </si>
  <si>
    <t>{1adfce29-6db3-43c8-bc54-70d26a7e7df2}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</si>
  <si>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</si>
  <si>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</si>
  <si>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</si>
  <si>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</si>
  <si>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</si>
  <si>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</si>
  <si>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</si>
  <si>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</si>
  <si>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</si>
  <si>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</si>
  <si>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</si>
  <si>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</si>
  <si>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</si>
  <si>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</si>
  <si>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</si>
  <si>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</si>
  <si>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</si>
  <si>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</si>
  <si>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</si>
  <si>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</si>
  <si>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</si>
  <si>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</si>
  <si>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</si>
  <si>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</si>
  <si>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</si>
  <si>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</si>
  <si>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</si>
  <si>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</si>
  <si>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</si>
  <si>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</si>
  <si>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</si>
  <si>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</si>
  <si>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 xml:space="preserve">Odstránenie  krytuv ploche do 200 m2 asfaltového, hr. vrstvy do 50 mm,  -0,09800t   </t>
  </si>
  <si>
    <t>m2</t>
  </si>
  <si>
    <t>4</t>
  </si>
  <si>
    <t>2</t>
  </si>
  <si>
    <t>-1600565750</t>
  </si>
  <si>
    <t xml:space="preserve">Odstránenie podkladu v ploche do 200 m2 z betónu prostého, hr. vrstvy do 150 mm,  -0,22500t   </t>
  </si>
  <si>
    <t>764250221</t>
  </si>
  <si>
    <t>3</t>
  </si>
  <si>
    <t>Výkop zapaženej jamy v hornine 3, do 100 m3</t>
  </si>
  <si>
    <t>m3</t>
  </si>
  <si>
    <t>CS CENEKON 2017 02</t>
  </si>
  <si>
    <t>-2011365966</t>
  </si>
  <si>
    <t>Výkop ryhy do šírky 600 mm v horn.3 do 100 m3</t>
  </si>
  <si>
    <t>-1715979746</t>
  </si>
  <si>
    <t>5</t>
  </si>
  <si>
    <t>Paženie a rozopretie stien rýh pre podzemné vedenie, príložné do 2 m</t>
  </si>
  <si>
    <t>CS CENEKON 2018 02</t>
  </si>
  <si>
    <t>839120284</t>
  </si>
  <si>
    <t>6</t>
  </si>
  <si>
    <t>Paženie a rozopretie stien rýh pre podzemné vedenie, príložné do 4 m</t>
  </si>
  <si>
    <t>-450410117</t>
  </si>
  <si>
    <t>7</t>
  </si>
  <si>
    <t>Odstránenie paženia rýh pre podzemné vedenie, príložné hĺbky do 2 m</t>
  </si>
  <si>
    <t>697726970</t>
  </si>
  <si>
    <t>8</t>
  </si>
  <si>
    <t>Odstránenie paženia rýh pre podzemné vedenie, príložné hĺbky do 4 m</t>
  </si>
  <si>
    <t>862080877</t>
  </si>
  <si>
    <t>9</t>
  </si>
  <si>
    <t>Vodorovné premiestnenie výkopku z horniny 1-4 do 20m</t>
  </si>
  <si>
    <t>CS CENEKON 2018 01</t>
  </si>
  <si>
    <t>-1797241147</t>
  </si>
  <si>
    <t>10</t>
  </si>
  <si>
    <t>Vodorovné premiestnenie výkopku po spevnenej ceste z horniny tr.1-4, do 100 m3 na vzdialenosť do 3000 m</t>
  </si>
  <si>
    <t>520169300</t>
  </si>
  <si>
    <t>11</t>
  </si>
  <si>
    <t>Poplatok za skladovanie - zemina a kamenivo (17 05) ostatné</t>
  </si>
  <si>
    <t>t</t>
  </si>
  <si>
    <t>16</t>
  </si>
  <si>
    <t>-622081996</t>
  </si>
  <si>
    <t>12</t>
  </si>
  <si>
    <t>Zásyp sypaninou so zhutnením jám, šachiet, rýh, zárezov alebo okolo objektov do 100 m3</t>
  </si>
  <si>
    <t>CS CENEKON 2016 02</t>
  </si>
  <si>
    <t>-1860326695</t>
  </si>
  <si>
    <t>13</t>
  </si>
  <si>
    <t>Obsyp potrubia sypaninou z vhodných hornín 1 až 4 s prehodením sypaniny</t>
  </si>
  <si>
    <t>-1238996778</t>
  </si>
  <si>
    <t>14</t>
  </si>
  <si>
    <t>M</t>
  </si>
  <si>
    <t>Kamenivo ťažené drobné 0-1 b</t>
  </si>
  <si>
    <t>1673838478</t>
  </si>
  <si>
    <t>Zvislé a kompletné konštrukcie</t>
  </si>
  <si>
    <t>15</t>
  </si>
  <si>
    <t>Montáž odlučovača ropných látok alebo lapača tukov železobetónového jednonádržového, hmotnosti jednotlivo nad 3 do 5 t</t>
  </si>
  <si>
    <t>ks</t>
  </si>
  <si>
    <t>2138551958</t>
  </si>
  <si>
    <t>-1825308001</t>
  </si>
  <si>
    <t>17</t>
  </si>
  <si>
    <t>816608242</t>
  </si>
  <si>
    <t>Vodorovné konštrukcie</t>
  </si>
  <si>
    <t>18</t>
  </si>
  <si>
    <t>Lôžko pod potrubie, stoky a drobné objekty, v otvorenom výkope z kameniva drobného ťaženého 0-4 mm</t>
  </si>
  <si>
    <t>-72076828</t>
  </si>
  <si>
    <t>19</t>
  </si>
  <si>
    <t>Lôžko pod potrubie, stoky a drobné objekty, v otvorenom výkope z piesku a štrkopiesku do 63 mm</t>
  </si>
  <si>
    <t>-1674449897</t>
  </si>
  <si>
    <t>Dosky, bloky, sedlá z betónu v otvorenom výkope tr. C 20/25</t>
  </si>
  <si>
    <t>-1899732456</t>
  </si>
  <si>
    <t>Komunikácie</t>
  </si>
  <si>
    <t>21</t>
  </si>
  <si>
    <t xml:space="preserve">Podklad zo štrkodrviny s rozprestrením a zhutnením veľ. 0-16mm, hr.po zhutnení 150 mm </t>
  </si>
  <si>
    <t>-28670565</t>
  </si>
  <si>
    <t>22</t>
  </si>
  <si>
    <t xml:space="preserve">Podklad z podkladového betónu PB III tr. C 12/15 hr. 150 mm </t>
  </si>
  <si>
    <t>-2109751253</t>
  </si>
  <si>
    <t>23</t>
  </si>
  <si>
    <t xml:space="preserve">Liaty asfalt z kameniva ťaženého alebo drveného s rozprestretím jemnozrnný MA 8 O, hr. 30 mm   </t>
  </si>
  <si>
    <t>-1711642888</t>
  </si>
  <si>
    <t>24</t>
  </si>
  <si>
    <t xml:space="preserve">Zdrsňovací posyp liateho asfaltu z kameniva 6 kg/m2   </t>
  </si>
  <si>
    <t>-821511094</t>
  </si>
  <si>
    <t>Rúrové vedenie</t>
  </si>
  <si>
    <t>25</t>
  </si>
  <si>
    <t>Ostatné - skúška tesnosti kanalizácie v objektoch dymom do DN 300</t>
  </si>
  <si>
    <t>m</t>
  </si>
  <si>
    <t>318840335</t>
  </si>
  <si>
    <t>26</t>
  </si>
  <si>
    <t>Prečistenie ležatých zvodov do DN 300</t>
  </si>
  <si>
    <t>CS CENEKON 2017 01</t>
  </si>
  <si>
    <t>575663151</t>
  </si>
  <si>
    <t>27</t>
  </si>
  <si>
    <t>Montáž kanalizačného PVC-U potrubia hladkého viacvrstvového DN 110</t>
  </si>
  <si>
    <t>1811368734</t>
  </si>
  <si>
    <t>28</t>
  </si>
  <si>
    <t>-17462089</t>
  </si>
  <si>
    <t>29</t>
  </si>
  <si>
    <t>Montáž kanalizačného PVC-U potrubia hladkého viacvrstvového DN 125</t>
  </si>
  <si>
    <t>191210182</t>
  </si>
  <si>
    <t>30</t>
  </si>
  <si>
    <t>-360352082</t>
  </si>
  <si>
    <t>31</t>
  </si>
  <si>
    <t>Montáž kanalizačného PVC-U potrubia hladkého viacvrstvového DN 160</t>
  </si>
  <si>
    <t>-830368753</t>
  </si>
  <si>
    <t>32</t>
  </si>
  <si>
    <t>-1849526265</t>
  </si>
  <si>
    <t>33</t>
  </si>
  <si>
    <t>Montáž kanalizačného PVC-U potrubia hladkého viacvrstvového DN 200</t>
  </si>
  <si>
    <t>-928364472</t>
  </si>
  <si>
    <t>34</t>
  </si>
  <si>
    <t>-662670271</t>
  </si>
  <si>
    <t>35</t>
  </si>
  <si>
    <t>Monitoring potrubia kamerovým systémom do DN 200 mm</t>
  </si>
  <si>
    <t>-1087041804</t>
  </si>
  <si>
    <t>36</t>
  </si>
  <si>
    <t>Monitoring kanalizačnej šachty kamerovým systémom od DN 900 do 1000 mm</t>
  </si>
  <si>
    <t>-1819874730</t>
  </si>
  <si>
    <t>37</t>
  </si>
  <si>
    <t>Montáž PP revíznej kanalizačnej šachty priemeru 425 do výšky šachty 2 m s roznášacím prstencom a poklopom</t>
  </si>
  <si>
    <t>747195520</t>
  </si>
  <si>
    <t>38</t>
  </si>
  <si>
    <t>494192062</t>
  </si>
  <si>
    <t>39</t>
  </si>
  <si>
    <t>2065573483</t>
  </si>
  <si>
    <t>40</t>
  </si>
  <si>
    <t>-1107310228</t>
  </si>
  <si>
    <t>41</t>
  </si>
  <si>
    <t>532428812</t>
  </si>
  <si>
    <t>42</t>
  </si>
  <si>
    <t>-1837098148</t>
  </si>
  <si>
    <t>43</t>
  </si>
  <si>
    <t>948069683</t>
  </si>
  <si>
    <t>44</t>
  </si>
  <si>
    <t>-1540822294</t>
  </si>
  <si>
    <t>45</t>
  </si>
  <si>
    <t>1559705619</t>
  </si>
  <si>
    <t>46</t>
  </si>
  <si>
    <t>Montáž PP revíznej kanalizačnej šachty 600 do výšky šachty 2 m s roznášacím prstencom a poklopom</t>
  </si>
  <si>
    <t>-697614037</t>
  </si>
  <si>
    <t>47</t>
  </si>
  <si>
    <t>228603229</t>
  </si>
  <si>
    <t>48</t>
  </si>
  <si>
    <t>-1688169738</t>
  </si>
  <si>
    <t>49</t>
  </si>
  <si>
    <t>-847564240</t>
  </si>
  <si>
    <t>50</t>
  </si>
  <si>
    <t>-1792033808</t>
  </si>
  <si>
    <t>51</t>
  </si>
  <si>
    <t>-868962769</t>
  </si>
  <si>
    <t>52</t>
  </si>
  <si>
    <t>-450007296</t>
  </si>
  <si>
    <t>53</t>
  </si>
  <si>
    <t>-1319676708</t>
  </si>
  <si>
    <t>54</t>
  </si>
  <si>
    <t>-113158789</t>
  </si>
  <si>
    <t>55</t>
  </si>
  <si>
    <t>Montáž plastovej revíznej kanalizačnej šachty 1000 PP, výška šachty 3 m, s roznášacím prstencom a poklopom</t>
  </si>
  <si>
    <t>146782461</t>
  </si>
  <si>
    <t>56</t>
  </si>
  <si>
    <t>967990752</t>
  </si>
  <si>
    <t>57</t>
  </si>
  <si>
    <t>2054224033</t>
  </si>
  <si>
    <t>58</t>
  </si>
  <si>
    <t>-1679594940</t>
  </si>
  <si>
    <t>59</t>
  </si>
  <si>
    <t>496067886</t>
  </si>
  <si>
    <t>60</t>
  </si>
  <si>
    <t>882047635</t>
  </si>
  <si>
    <t>61</t>
  </si>
  <si>
    <t>-1051865343</t>
  </si>
  <si>
    <t>62</t>
  </si>
  <si>
    <t>2607143</t>
  </si>
  <si>
    <t>63</t>
  </si>
  <si>
    <t>-631480207</t>
  </si>
  <si>
    <t>64</t>
  </si>
  <si>
    <t>1516254251</t>
  </si>
  <si>
    <t>65</t>
  </si>
  <si>
    <t>Osadenie poklopu liatinového a oceľového vrátane rámu hmotn. do 50 kg</t>
  </si>
  <si>
    <t>1034440531</t>
  </si>
  <si>
    <t>66</t>
  </si>
  <si>
    <t>Vyhľadávací vodič na potrubí PVC DN nad 150 mm</t>
  </si>
  <si>
    <t>514170067</t>
  </si>
  <si>
    <t>67</t>
  </si>
  <si>
    <t>Označenie kanalizačného potrubia hnedou výstražnou fóliou</t>
  </si>
  <si>
    <t>244836934</t>
  </si>
  <si>
    <t>Ostatné konštrukcie a práce-búranie</t>
  </si>
  <si>
    <t>68</t>
  </si>
  <si>
    <t xml:space="preserve">Rezanie existujúceho asfaltového krytu alebo podkladu hĺbky nad 100 do 150 mm  </t>
  </si>
  <si>
    <t>1507211151</t>
  </si>
  <si>
    <t>69</t>
  </si>
  <si>
    <t>Odvoz sutiny a vybúraných hmôt na skládku do 1 km</t>
  </si>
  <si>
    <t>-818008444</t>
  </si>
  <si>
    <t>70</t>
  </si>
  <si>
    <t>Odvoz sutiny a vybúraných hmôt na skládku za každý ďalší 1 km</t>
  </si>
  <si>
    <t>1420446989</t>
  </si>
  <si>
    <t>71</t>
  </si>
  <si>
    <t>Nakladanie na dopravné prostriedky pre vodorovnú dopravu sutiny</t>
  </si>
  <si>
    <t>-1665009321</t>
  </si>
  <si>
    <t>72</t>
  </si>
  <si>
    <t>Poplatok za skladovanie - bitúmenové zmesi, uholný decht, dechtové výrobky (17 03 ), ostatné</t>
  </si>
  <si>
    <t>-188635313</t>
  </si>
  <si>
    <t>73</t>
  </si>
  <si>
    <t xml:space="preserve">Poplatok za skladovanie - iné odpady zo stavieb a demolácií (17 09), ostatné </t>
  </si>
  <si>
    <t>-702925209</t>
  </si>
  <si>
    <t>99</t>
  </si>
  <si>
    <t>Presun hmôt HSV</t>
  </si>
  <si>
    <t>74</t>
  </si>
  <si>
    <t>Presun hmôt pre kanalizácie hĺbené murované vrátane drobných objektov v otvorenom výkope</t>
  </si>
  <si>
    <t>1542952443</t>
  </si>
  <si>
    <t>Myjava, Staromyjavská 59</t>
  </si>
  <si>
    <t>Ing. R. Rosina</t>
  </si>
  <si>
    <t>NsP Myjava</t>
  </si>
  <si>
    <t>SO2 Splašková vonkajšia kanalizácia, lapač tukov</t>
  </si>
  <si>
    <t>LipuMax-P/G nástavec DN600 dlouhý, kryt B125,PE</t>
  </si>
  <si>
    <t>Odlučovač tukov Lipumax P-B, NS4, DN100</t>
  </si>
  <si>
    <t>Rúra kanalizačná PVC-U gravitačná, hladká SN4 - KG, ML - viacvrstvová, DN 110, dĺ. 1 m</t>
  </si>
  <si>
    <t>Rúra kanalizačná PVC-U gravitačná, hladká SN4 - KG, ML - viacvrstvová, DN 125, dĺ. 5 m</t>
  </si>
  <si>
    <t>Rúra kanalizačná PVC-U gravitačná, hladká SN8 - KG, ML - viacvrstvová, DN 160, dĺ. 5 m</t>
  </si>
  <si>
    <t>Rúra kanalizačná PVC-U gravitačná, hladká SN8 - KG, ML - viacvrstvová, DN 200, dĺ. 5 m</t>
  </si>
  <si>
    <t>Šachtové dno prietočné DN 160x90°, ku kanalizačnej revíznej šachte 425, PP</t>
  </si>
  <si>
    <t>Šachtové dno prietočné DN 200x90°, ku kanalizačnej revíznej šachte 425, PP</t>
  </si>
  <si>
    <t>Šachtové dno s prítokom DN 200-T, ku kanalizačnej revíznej šachte 425, PP</t>
  </si>
  <si>
    <t>Šachtové dno zberné DN 160, ku kanalizačnej revíznej šachte 425, PP</t>
  </si>
  <si>
    <t>Vlnovcová šachtová rúra kanalizačná 425, dĺžka 2 m, PP</t>
  </si>
  <si>
    <t>Teleskopická rúra s tesnením, ku kanalizačnej revíznej šachte 425, dĺžka 375 mm, PVC-U</t>
  </si>
  <si>
    <t>Gumové tesnenie šachtovej rúry 425 ku kanalizačnej revíznej šachte 425</t>
  </si>
  <si>
    <t>Poklop liatinový štvorcový B125 na teleskopickú rúru DN 425</t>
  </si>
  <si>
    <t>Šachtové dno prietočné DN 160x0°, ku kanalizačnej revíznej šachte 600, PP</t>
  </si>
  <si>
    <t>Šachtové dno prietočné DN 160x90°, ku kanalizačnej revíznej šachte 600, PP</t>
  </si>
  <si>
    <t>Šachtové dno s prítokom DN 160-T, ku kanalizačnej revíznej šachte 600, PP</t>
  </si>
  <si>
    <t>Vlnovcová šachtová rúra kanalizačná 600, dĺžka 6 m, PP</t>
  </si>
  <si>
    <t>Teleskopický adaptér A15 - C250 kN, ku kanalizačnej revíznej šachte 600, PVC-U</t>
  </si>
  <si>
    <t>Gumové tesnenie šachtovej rúry 600 ku kanalizačnej revíznej šachte 600</t>
  </si>
  <si>
    <t>Poklop liatinový T 600 A15</t>
  </si>
  <si>
    <t>Betónový roznášací prstenec 1100/680/150 ku kanalizačnej šachte 600/1000 NG</t>
  </si>
  <si>
    <t>Vlnovcová šachtová rúra kanalizačná 1000, dĺžka 1,2 m, PP</t>
  </si>
  <si>
    <t>Rebrík - so 6 nášľapnými stupňami L=1,63m ku kanalizačnej revíznej šachte 1000 NG, materiál: sklolaminát</t>
  </si>
  <si>
    <t>Set príslušenstva k rebríku (obruč + 2 úchyty) ku kanalizačnej revíznej šachte 1000 NG</t>
  </si>
  <si>
    <t>Prechodový konus 600/1000 mm ku kanalizačnej revíznej šachte 1000 NG, materiál: PP</t>
  </si>
  <si>
    <t>Šachtové dno prietočné DN 160x0° s výkyvom, ku kanalizačnej revíznej šachte 1000 NG, pre hladké potrubia KG, PP</t>
  </si>
  <si>
    <t>Šachtové dno zberné DN 200-Y s výkyvom, ku kanalizačnej revíznej šachte 1000 NG, pre hladké potrubia KG, PP</t>
  </si>
  <si>
    <t>Gumové tesnenie šachtovej rúry 1000 ku kanalizačnej revíznej šachte 1000</t>
  </si>
  <si>
    <t>Liatinový poklop D600 A15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</si>
</sst>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  <font>
      <b/>
      <sz val="11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2" fillId="0" borderId="0" xfId="0" applyFont="1"/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9" fillId="0" borderId="16" xfId="0" applyFont="1" applyBorder="1" applyAlignment="1" applyProtection="1">
      <alignment horizontal="left" vertical="center" wrapText="1"/>
      <protection locked="0"/>
    </xf>
    <xf numFmtId="0" fontId="29" fillId="0" borderId="17" xfId="0" applyFont="1" applyBorder="1" applyAlignment="1" applyProtection="1">
      <alignment horizontal="left" vertical="center" wrapText="1"/>
      <protection locked="0"/>
    </xf>
    <xf numFmtId="0" fontId="29" fillId="0" borderId="18" xfId="0" applyFont="1" applyBorder="1" applyAlignment="1" applyProtection="1">
      <alignment horizontal="left" vertical="center" wrapText="1"/>
      <protection locked="0"/>
    </xf>
    <xf numFmtId="0" fontId="17" fillId="0" borderId="16" xfId="0" applyFont="1" applyBorder="1" applyAlignment="1" applyProtection="1">
      <alignment horizontal="left" vertical="center" wrapText="1"/>
      <protection locked="0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17" fillId="0" borderId="18" xfId="0" applyFont="1" applyBorder="1" applyAlignment="1" applyProtection="1">
      <alignment horizontal="left" vertical="center" wrapText="1"/>
      <protection locked="0"/>
    </xf>
    <xf numFmtId="0" fontId="17" fillId="4" borderId="17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3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0" t="s">
        <v>11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6"/>
      <c r="BS5" s="13" t="s">
        <v>6</v>
      </c>
    </row>
    <row r="6" spans="1:74" ht="36.950000000000003" customHeight="1">
      <c r="B6" s="16"/>
      <c r="D6" s="21" t="s">
        <v>12</v>
      </c>
      <c r="K6" s="162" t="s">
        <v>13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317</v>
      </c>
      <c r="AK8" s="22" t="s">
        <v>17</v>
      </c>
      <c r="AN8" s="151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K10" s="148" t="s">
        <v>319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20</v>
      </c>
      <c r="AK14" s="22" t="s">
        <v>21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I16" s="148" t="s">
        <v>318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20</v>
      </c>
      <c r="AK17" s="22" t="s">
        <v>21</v>
      </c>
      <c r="AN17" s="20" t="s">
        <v>1</v>
      </c>
      <c r="AR17" s="16"/>
      <c r="BS17" s="13" t="s">
        <v>24</v>
      </c>
    </row>
    <row r="18" spans="2:71" ht="6.95" customHeight="1">
      <c r="B18" s="16"/>
      <c r="AR18" s="16"/>
      <c r="BS18" s="13" t="s">
        <v>25</v>
      </c>
    </row>
    <row r="19" spans="2:71" ht="12" customHeight="1">
      <c r="B19" s="16"/>
      <c r="D19" s="22" t="s">
        <v>26</v>
      </c>
      <c r="AK19" s="22" t="s">
        <v>19</v>
      </c>
      <c r="AN19" s="20" t="s">
        <v>1</v>
      </c>
      <c r="AR19" s="16"/>
      <c r="BS19" s="13" t="s">
        <v>25</v>
      </c>
    </row>
    <row r="20" spans="2:71" ht="18.399999999999999" customHeight="1">
      <c r="B20" s="16"/>
      <c r="E20" s="20" t="s">
        <v>20</v>
      </c>
      <c r="AK20" s="22" t="s">
        <v>21</v>
      </c>
      <c r="AN20" s="20" t="s">
        <v>1</v>
      </c>
      <c r="AR20" s="16"/>
      <c r="BS20" s="13" t="s">
        <v>24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64" t="s">
        <v>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5">
        <f>ROUND(AG94,2)</f>
        <v>0</v>
      </c>
      <c r="AL26" s="166"/>
      <c r="AM26" s="166"/>
      <c r="AN26" s="166"/>
      <c r="AO26" s="166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59" t="s">
        <v>29</v>
      </c>
      <c r="M28" s="159"/>
      <c r="N28" s="159"/>
      <c r="O28" s="159"/>
      <c r="P28" s="159"/>
      <c r="W28" s="159" t="s">
        <v>30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31</v>
      </c>
      <c r="AL28" s="159"/>
      <c r="AM28" s="159"/>
      <c r="AN28" s="159"/>
      <c r="AO28" s="159"/>
      <c r="AR28" s="25"/>
    </row>
    <row r="29" spans="2:71" s="2" customFormat="1" ht="14.45" customHeight="1">
      <c r="B29" s="29"/>
      <c r="D29" s="22" t="s">
        <v>32</v>
      </c>
      <c r="F29" s="22" t="s">
        <v>33</v>
      </c>
      <c r="L29" s="158">
        <v>0.2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29"/>
    </row>
    <row r="30" spans="2:71" s="2" customFormat="1" ht="14.45" customHeight="1">
      <c r="B30" s="29"/>
      <c r="F30" s="22" t="s">
        <v>34</v>
      </c>
      <c r="L30" s="158">
        <v>0.2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29"/>
    </row>
    <row r="31" spans="2:71" s="2" customFormat="1" ht="14.45" hidden="1" customHeight="1">
      <c r="B31" s="29"/>
      <c r="F31" s="22" t="s">
        <v>35</v>
      </c>
      <c r="L31" s="158">
        <v>0.2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29"/>
    </row>
    <row r="32" spans="2:71" s="2" customFormat="1" ht="14.45" hidden="1" customHeight="1">
      <c r="B32" s="29"/>
      <c r="F32" s="22" t="s">
        <v>36</v>
      </c>
      <c r="L32" s="158">
        <v>0.2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29"/>
    </row>
    <row r="33" spans="2:44" s="2" customFormat="1" ht="14.45" hidden="1" customHeight="1">
      <c r="B33" s="29"/>
      <c r="F33" s="22" t="s">
        <v>37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52" t="s">
        <v>40</v>
      </c>
      <c r="Y35" s="153"/>
      <c r="Z35" s="153"/>
      <c r="AA35" s="153"/>
      <c r="AB35" s="153"/>
      <c r="AC35" s="32"/>
      <c r="AD35" s="32"/>
      <c r="AE35" s="32"/>
      <c r="AF35" s="32"/>
      <c r="AG35" s="32"/>
      <c r="AH35" s="32"/>
      <c r="AI35" s="32"/>
      <c r="AJ35" s="32"/>
      <c r="AK35" s="154">
        <f>SUM(AK26:AK33)</f>
        <v>0</v>
      </c>
      <c r="AL35" s="153"/>
      <c r="AM35" s="153"/>
      <c r="AN35" s="153"/>
      <c r="AO35" s="155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2018_12</v>
      </c>
      <c r="AR84" s="41"/>
    </row>
    <row r="85" spans="1:91" s="4" customFormat="1" ht="36.950000000000003" customHeight="1">
      <c r="B85" s="42"/>
      <c r="C85" s="43" t="s">
        <v>12</v>
      </c>
      <c r="L85" s="177" t="str">
        <f>K6</f>
        <v>Komplexná rekonštrukcia stravovacej prevádzky, kuchyne a práčovne vrátane strechy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4" t="str">
        <f>IF(K8="","",K8)</f>
        <v>Myjava, Staromyjavská 59</v>
      </c>
      <c r="AI87" s="22" t="s">
        <v>17</v>
      </c>
      <c r="AM87" s="179" t="str">
        <f>IF(AN8= "","",AN8)</f>
        <v/>
      </c>
      <c r="AN87" s="179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18</v>
      </c>
      <c r="L89" s="3" t="str">
        <f>IF(E11= "","",E11)</f>
        <v/>
      </c>
      <c r="AI89" s="22" t="s">
        <v>23</v>
      </c>
      <c r="AM89" s="180" t="str">
        <f>IF(E17="","",E17)</f>
        <v/>
      </c>
      <c r="AN89" s="181"/>
      <c r="AO89" s="181"/>
      <c r="AP89" s="181"/>
      <c r="AR89" s="25"/>
      <c r="AS89" s="182" t="s">
        <v>48</v>
      </c>
      <c r="AT89" s="18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22</v>
      </c>
      <c r="L90" s="3" t="str">
        <f>IF(E14="","",E14)</f>
        <v/>
      </c>
      <c r="AI90" s="22" t="s">
        <v>26</v>
      </c>
      <c r="AM90" s="180" t="str">
        <f>IF(E20="","",E20)</f>
        <v/>
      </c>
      <c r="AN90" s="181"/>
      <c r="AO90" s="181"/>
      <c r="AP90" s="181"/>
      <c r="AR90" s="25"/>
      <c r="AS90" s="184"/>
      <c r="AT90" s="185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>
      <c r="B91" s="25"/>
      <c r="AR91" s="25"/>
      <c r="AS91" s="184"/>
      <c r="AT91" s="185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67" t="s">
        <v>49</v>
      </c>
      <c r="D92" s="168"/>
      <c r="E92" s="168"/>
      <c r="F92" s="168"/>
      <c r="G92" s="168"/>
      <c r="H92" s="50"/>
      <c r="I92" s="169" t="s">
        <v>50</v>
      </c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70" t="s">
        <v>51</v>
      </c>
      <c r="AH92" s="168"/>
      <c r="AI92" s="168"/>
      <c r="AJ92" s="168"/>
      <c r="AK92" s="168"/>
      <c r="AL92" s="168"/>
      <c r="AM92" s="168"/>
      <c r="AN92" s="169" t="s">
        <v>52</v>
      </c>
      <c r="AO92" s="168"/>
      <c r="AP92" s="171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5">
        <f>ROUND(AG95,2)</f>
        <v>0</v>
      </c>
      <c r="AH94" s="175"/>
      <c r="AI94" s="175"/>
      <c r="AJ94" s="175"/>
      <c r="AK94" s="175"/>
      <c r="AL94" s="175"/>
      <c r="AM94" s="175"/>
      <c r="AN94" s="176">
        <f>SUM(AG94,AT94)</f>
        <v>0</v>
      </c>
      <c r="AO94" s="176"/>
      <c r="AP94" s="176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1643.38841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67</v>
      </c>
      <c r="BT94" s="65" t="s">
        <v>68</v>
      </c>
      <c r="BU94" s="66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27" customHeight="1">
      <c r="A95" s="67" t="s">
        <v>72</v>
      </c>
      <c r="B95" s="68"/>
      <c r="C95" s="69"/>
      <c r="D95" s="174" t="s">
        <v>73</v>
      </c>
      <c r="E95" s="174"/>
      <c r="F95" s="174"/>
      <c r="G95" s="174"/>
      <c r="H95" s="174"/>
      <c r="I95" s="70"/>
      <c r="J95" s="174" t="s">
        <v>74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2">
        <f>'SO 02 - Splašková vonkajš...'!J30</f>
        <v>0</v>
      </c>
      <c r="AH95" s="173"/>
      <c r="AI95" s="173"/>
      <c r="AJ95" s="173"/>
      <c r="AK95" s="173"/>
      <c r="AL95" s="173"/>
      <c r="AM95" s="173"/>
      <c r="AN95" s="172">
        <f>SUM(AG95,AT95)</f>
        <v>0</v>
      </c>
      <c r="AO95" s="173"/>
      <c r="AP95" s="173"/>
      <c r="AQ95" s="71" t="s">
        <v>75</v>
      </c>
      <c r="AR95" s="68"/>
      <c r="AS95" s="72">
        <v>0</v>
      </c>
      <c r="AT95" s="73">
        <f>ROUND(SUM(AV95:AW95),2)</f>
        <v>0</v>
      </c>
      <c r="AU95" s="74">
        <f>'SO 02 - Splašková vonkajš...'!P124</f>
        <v>1643.388408</v>
      </c>
      <c r="AV95" s="73">
        <f>'SO 02 - Splašková vonkajš...'!J33</f>
        <v>0</v>
      </c>
      <c r="AW95" s="73">
        <f>'SO 02 - Splašková vonkajš...'!J34</f>
        <v>0</v>
      </c>
      <c r="AX95" s="73">
        <f>'SO 02 - Splašková vonkajš...'!J35</f>
        <v>0</v>
      </c>
      <c r="AY95" s="73">
        <f>'SO 02 - Splašková vonkajš...'!J36</f>
        <v>0</v>
      </c>
      <c r="AZ95" s="73">
        <f>'SO 02 - Splašková vonkajš...'!F33</f>
        <v>0</v>
      </c>
      <c r="BA95" s="73">
        <f>'SO 02 - Splašková vonkajš...'!F34</f>
        <v>0</v>
      </c>
      <c r="BB95" s="73">
        <f>'SO 02 - Splašková vonkajš...'!F35</f>
        <v>0</v>
      </c>
      <c r="BC95" s="73">
        <f>'SO 02 - Splašková vonkajš...'!F36</f>
        <v>0</v>
      </c>
      <c r="BD95" s="75">
        <f>'SO 02 - Splašková vonkajš...'!F37</f>
        <v>0</v>
      </c>
      <c r="BT95" s="76" t="s">
        <v>76</v>
      </c>
      <c r="BV95" s="76" t="s">
        <v>70</v>
      </c>
      <c r="BW95" s="76" t="s">
        <v>77</v>
      </c>
      <c r="BX95" s="76" t="s">
        <v>4</v>
      </c>
      <c r="CL95" s="76" t="s">
        <v>1</v>
      </c>
      <c r="CM95" s="76" t="s">
        <v>68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SO 02 - Splašková vonkajš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7"/>
  <sheetViews>
    <sheetView showGridLines="0" workbookViewId="0">
      <selection activeCell="W10" sqref="W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7"/>
    </row>
    <row r="2" spans="1:46" ht="36.950000000000003" customHeight="1">
      <c r="L2" s="163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77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5" customHeight="1">
      <c r="B4" s="16"/>
      <c r="D4" s="17" t="s">
        <v>78</v>
      </c>
      <c r="L4" s="16"/>
      <c r="M4" s="78" t="s">
        <v>9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24" customHeight="1">
      <c r="B7" s="16"/>
      <c r="E7" s="194" t="str">
        <f>'Rekapitulácia stavby'!K6</f>
        <v>Komplexná rekonštrukcia stravovacej prevádzky, kuchyne a práčovne vrátane strechy</v>
      </c>
      <c r="F7" s="195"/>
      <c r="G7" s="195"/>
      <c r="H7" s="195"/>
      <c r="L7" s="16"/>
    </row>
    <row r="8" spans="1:46" s="1" customFormat="1" ht="12" customHeight="1">
      <c r="B8" s="25"/>
      <c r="D8" s="22" t="s">
        <v>79</v>
      </c>
      <c r="L8" s="25"/>
    </row>
    <row r="9" spans="1:46" s="1" customFormat="1" ht="36.950000000000003" customHeight="1">
      <c r="B9" s="25"/>
      <c r="E9" s="196" t="s">
        <v>320</v>
      </c>
      <c r="F9" s="193"/>
      <c r="G9" s="193"/>
      <c r="H9" s="193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>
      <c r="B12" s="25"/>
      <c r="D12" s="22" t="s">
        <v>16</v>
      </c>
      <c r="F12" s="149" t="s">
        <v>317</v>
      </c>
      <c r="I12" s="22" t="s">
        <v>17</v>
      </c>
      <c r="J12" s="45">
        <f>'Rekapitulácia stavby'!AN8</f>
        <v>0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150" t="s">
        <v>319</v>
      </c>
      <c r="I15" s="22" t="s">
        <v>21</v>
      </c>
      <c r="J15" s="20" t="str">
        <f>IF('Rekapitulácia stavby'!AN11="","",'Rekapitulácia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0" t="str">
        <f>'Rekapitulácia stavby'!E14</f>
        <v/>
      </c>
      <c r="F18" s="160"/>
      <c r="G18" s="160"/>
      <c r="H18" s="160"/>
      <c r="I18" s="22" t="s">
        <v>21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F20" s="150"/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147" t="s">
        <v>318</v>
      </c>
      <c r="I21" s="22" t="s">
        <v>21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79"/>
      <c r="E27" s="164" t="s">
        <v>1</v>
      </c>
      <c r="F27" s="164"/>
      <c r="G27" s="164"/>
      <c r="H27" s="164"/>
      <c r="L27" s="79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28</v>
      </c>
      <c r="J30" s="59">
        <f>ROUND(J124,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1" t="s">
        <v>32</v>
      </c>
      <c r="E33" s="22" t="s">
        <v>33</v>
      </c>
      <c r="F33" s="82">
        <f>ROUND((SUM(BE124:BE206)),  2)</f>
        <v>0</v>
      </c>
      <c r="I33" s="83">
        <v>0.2</v>
      </c>
      <c r="J33" s="82">
        <f>ROUND(((SUM(BE124:BE206))*I33),  2)</f>
        <v>0</v>
      </c>
      <c r="L33" s="25"/>
    </row>
    <row r="34" spans="2:12" s="1" customFormat="1" ht="14.45" customHeight="1">
      <c r="B34" s="25"/>
      <c r="E34" s="22" t="s">
        <v>34</v>
      </c>
      <c r="F34" s="82">
        <f>ROUND((SUM(BF124:BF206)),  2)</f>
        <v>0</v>
      </c>
      <c r="I34" s="83">
        <v>0.2</v>
      </c>
      <c r="J34" s="82">
        <f>ROUND(((SUM(BF124:BF206))*I34),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2">
        <f>ROUND((SUM(BG124:BG206)),  2)</f>
        <v>0</v>
      </c>
      <c r="I35" s="83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2">
        <f>ROUND((SUM(BH124:BH206)),  2)</f>
        <v>0</v>
      </c>
      <c r="I36" s="83">
        <v>0.2</v>
      </c>
      <c r="J36" s="82">
        <f>0</f>
        <v>0</v>
      </c>
      <c r="L36" s="25"/>
    </row>
    <row r="37" spans="2:12" s="1" customFormat="1" ht="14.45" hidden="1" customHeight="1">
      <c r="B37" s="25"/>
      <c r="E37" s="22" t="s">
        <v>37</v>
      </c>
      <c r="F37" s="82">
        <f>ROUND((SUM(BI124:BI206)),  2)</f>
        <v>0</v>
      </c>
      <c r="I37" s="83">
        <v>0</v>
      </c>
      <c r="J37" s="82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4"/>
      <c r="D39" s="85" t="s">
        <v>38</v>
      </c>
      <c r="E39" s="50"/>
      <c r="F39" s="50"/>
      <c r="G39" s="86" t="s">
        <v>39</v>
      </c>
      <c r="H39" s="87" t="s">
        <v>40</v>
      </c>
      <c r="I39" s="50"/>
      <c r="J39" s="88">
        <f>SUM(J30:J37)</f>
        <v>0</v>
      </c>
      <c r="K39" s="89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0" t="s">
        <v>44</v>
      </c>
      <c r="G61" s="36" t="s">
        <v>43</v>
      </c>
      <c r="H61" s="27"/>
      <c r="I61" s="27"/>
      <c r="J61" s="91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0" t="s">
        <v>44</v>
      </c>
      <c r="G76" s="36" t="s">
        <v>43</v>
      </c>
      <c r="H76" s="27"/>
      <c r="I76" s="27"/>
      <c r="J76" s="91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21.6" customHeight="1">
      <c r="B85" s="25"/>
      <c r="E85" s="194" t="str">
        <f>E7</f>
        <v>Komplexná rekonštrukcia stravovacej prevádzky, kuchyne a práčovne vrátane strechy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77" t="str">
        <f>E9</f>
        <v>SO2 Splašková vonkajšia kanalizácia, lapač tukov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>Myjava, Staromyjavská 59</v>
      </c>
      <c r="I89" s="22" t="s">
        <v>17</v>
      </c>
      <c r="J89" s="45">
        <f>IF(J12="","",J12)</f>
        <v>0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18</v>
      </c>
      <c r="F91" s="149" t="s">
        <v>319</v>
      </c>
      <c r="I91" s="22" t="s">
        <v>23</v>
      </c>
      <c r="J91" s="23" t="str">
        <f>E21</f>
        <v>Ing. R. Rosina</v>
      </c>
      <c r="L91" s="25"/>
    </row>
    <row r="92" spans="2:47" s="1" customFormat="1" ht="15.2" customHeight="1">
      <c r="B92" s="25"/>
      <c r="C92" s="22" t="s">
        <v>22</v>
      </c>
      <c r="F92" s="20" t="str">
        <f>IF(E18="","",E18)</f>
        <v/>
      </c>
      <c r="I92" s="22" t="s">
        <v>26</v>
      </c>
      <c r="J92" s="23" t="str">
        <f>E24</f>
        <v/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2" t="s">
        <v>81</v>
      </c>
      <c r="D94" s="84"/>
      <c r="E94" s="84"/>
      <c r="F94" s="84"/>
      <c r="G94" s="84"/>
      <c r="H94" s="84"/>
      <c r="I94" s="84"/>
      <c r="J94" s="93" t="s">
        <v>82</v>
      </c>
      <c r="K94" s="84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4" t="s">
        <v>83</v>
      </c>
      <c r="J96" s="59">
        <f>J124</f>
        <v>0</v>
      </c>
      <c r="L96" s="25"/>
      <c r="AU96" s="13" t="s">
        <v>84</v>
      </c>
    </row>
    <row r="97" spans="2:12" s="8" customFormat="1" ht="24.95" customHeight="1">
      <c r="B97" s="95"/>
      <c r="D97" s="96" t="s">
        <v>85</v>
      </c>
      <c r="E97" s="97"/>
      <c r="F97" s="97"/>
      <c r="G97" s="97"/>
      <c r="H97" s="97"/>
      <c r="I97" s="97"/>
      <c r="J97" s="98">
        <f>J125</f>
        <v>0</v>
      </c>
      <c r="L97" s="95"/>
    </row>
    <row r="98" spans="2:12" s="9" customFormat="1" ht="19.899999999999999" customHeight="1">
      <c r="B98" s="99"/>
      <c r="D98" s="100" t="s">
        <v>86</v>
      </c>
      <c r="E98" s="101"/>
      <c r="F98" s="101"/>
      <c r="G98" s="101"/>
      <c r="H98" s="101"/>
      <c r="I98" s="101"/>
      <c r="J98" s="102">
        <f>J126</f>
        <v>0</v>
      </c>
      <c r="L98" s="99"/>
    </row>
    <row r="99" spans="2:12" s="9" customFormat="1" ht="19.899999999999999" customHeight="1">
      <c r="B99" s="99"/>
      <c r="D99" s="100" t="s">
        <v>87</v>
      </c>
      <c r="E99" s="101"/>
      <c r="F99" s="101"/>
      <c r="G99" s="101"/>
      <c r="H99" s="101"/>
      <c r="I99" s="101"/>
      <c r="J99" s="102">
        <f>J141</f>
        <v>0</v>
      </c>
      <c r="L99" s="99"/>
    </row>
    <row r="100" spans="2:12" s="9" customFormat="1" ht="19.899999999999999" customHeight="1">
      <c r="B100" s="99"/>
      <c r="D100" s="100" t="s">
        <v>88</v>
      </c>
      <c r="E100" s="101"/>
      <c r="F100" s="101"/>
      <c r="G100" s="101"/>
      <c r="H100" s="101"/>
      <c r="I100" s="101"/>
      <c r="J100" s="102">
        <f>J145</f>
        <v>0</v>
      </c>
      <c r="L100" s="99"/>
    </row>
    <row r="101" spans="2:12" s="9" customFormat="1" ht="19.899999999999999" customHeight="1">
      <c r="B101" s="99"/>
      <c r="D101" s="100" t="s">
        <v>89</v>
      </c>
      <c r="E101" s="101"/>
      <c r="F101" s="101"/>
      <c r="G101" s="101"/>
      <c r="H101" s="101"/>
      <c r="I101" s="101"/>
      <c r="J101" s="102">
        <f>J149</f>
        <v>0</v>
      </c>
      <c r="L101" s="99"/>
    </row>
    <row r="102" spans="2:12" s="9" customFormat="1" ht="19.899999999999999" customHeight="1">
      <c r="B102" s="99"/>
      <c r="D102" s="100" t="s">
        <v>90</v>
      </c>
      <c r="E102" s="101"/>
      <c r="F102" s="101"/>
      <c r="G102" s="101"/>
      <c r="H102" s="101"/>
      <c r="I102" s="101"/>
      <c r="J102" s="102">
        <f>J154</f>
        <v>0</v>
      </c>
      <c r="L102" s="99"/>
    </row>
    <row r="103" spans="2:12" s="9" customFormat="1" ht="19.899999999999999" customHeight="1">
      <c r="B103" s="99"/>
      <c r="D103" s="100" t="s">
        <v>91</v>
      </c>
      <c r="E103" s="101"/>
      <c r="F103" s="101"/>
      <c r="G103" s="101"/>
      <c r="H103" s="101"/>
      <c r="I103" s="101"/>
      <c r="J103" s="102">
        <f>J198</f>
        <v>0</v>
      </c>
      <c r="L103" s="99"/>
    </row>
    <row r="104" spans="2:12" s="9" customFormat="1" ht="19.899999999999999" customHeight="1">
      <c r="B104" s="99"/>
      <c r="D104" s="100" t="s">
        <v>92</v>
      </c>
      <c r="E104" s="101"/>
      <c r="F104" s="101"/>
      <c r="G104" s="101"/>
      <c r="H104" s="101"/>
      <c r="I104" s="101"/>
      <c r="J104" s="102">
        <f>J205</f>
        <v>0</v>
      </c>
      <c r="L104" s="99"/>
    </row>
    <row r="105" spans="2:12" s="1" customFormat="1" ht="21.75" customHeight="1">
      <c r="B105" s="25"/>
      <c r="L105" s="25"/>
    </row>
    <row r="106" spans="2:12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5"/>
    </row>
    <row r="110" spans="2:12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</row>
    <row r="111" spans="2:12" s="1" customFormat="1" ht="24.95" customHeight="1">
      <c r="B111" s="25"/>
      <c r="C111" s="17" t="s">
        <v>93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12</v>
      </c>
      <c r="L113" s="25"/>
    </row>
    <row r="114" spans="2:65" s="1" customFormat="1" ht="26.45" customHeight="1">
      <c r="B114" s="25"/>
      <c r="E114" s="194" t="str">
        <f>E7</f>
        <v>Komplexná rekonštrukcia stravovacej prevádzky, kuchyne a práčovne vrátane strechy</v>
      </c>
      <c r="F114" s="195"/>
      <c r="G114" s="195"/>
      <c r="H114" s="195"/>
      <c r="L114" s="25"/>
    </row>
    <row r="115" spans="2:65" s="1" customFormat="1" ht="12" customHeight="1">
      <c r="B115" s="25"/>
      <c r="C115" s="22" t="s">
        <v>79</v>
      </c>
      <c r="L115" s="25"/>
    </row>
    <row r="116" spans="2:65" s="1" customFormat="1" ht="16.5" customHeight="1">
      <c r="B116" s="25"/>
      <c r="E116" s="177" t="str">
        <f>E9</f>
        <v>SO2 Splašková vonkajšia kanalizácia, lapač tukov</v>
      </c>
      <c r="F116" s="193"/>
      <c r="G116" s="193"/>
      <c r="H116" s="193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F12</f>
        <v>Myjava, Staromyjavská 59</v>
      </c>
      <c r="I118" s="22" t="s">
        <v>17</v>
      </c>
      <c r="J118" s="45">
        <f>IF(J12="","",J12)</f>
        <v>0</v>
      </c>
      <c r="L118" s="25"/>
    </row>
    <row r="119" spans="2:65" s="1" customFormat="1" ht="6.95" customHeight="1">
      <c r="B119" s="25"/>
      <c r="L119" s="25"/>
    </row>
    <row r="120" spans="2:65" s="1" customFormat="1" ht="15.2" customHeight="1">
      <c r="B120" s="25"/>
      <c r="C120" s="22" t="s">
        <v>18</v>
      </c>
      <c r="F120" s="149" t="s">
        <v>319</v>
      </c>
      <c r="I120" s="22" t="s">
        <v>23</v>
      </c>
      <c r="J120" s="23" t="str">
        <f>E21</f>
        <v>Ing. R. Rosina</v>
      </c>
      <c r="L120" s="25"/>
    </row>
    <row r="121" spans="2:65" s="1" customFormat="1" ht="15.2" customHeight="1">
      <c r="B121" s="25"/>
      <c r="C121" s="22" t="s">
        <v>22</v>
      </c>
      <c r="F121" s="20" t="str">
        <f>IF(E18="","",E18)</f>
        <v/>
      </c>
      <c r="I121" s="22" t="s">
        <v>26</v>
      </c>
      <c r="J121" s="23" t="str">
        <f>E24</f>
        <v/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03"/>
      <c r="C123" s="104" t="s">
        <v>94</v>
      </c>
      <c r="D123" s="192" t="s">
        <v>50</v>
      </c>
      <c r="E123" s="192"/>
      <c r="F123" s="192"/>
      <c r="G123" s="105" t="s">
        <v>95</v>
      </c>
      <c r="H123" s="105" t="s">
        <v>96</v>
      </c>
      <c r="I123" s="105" t="s">
        <v>97</v>
      </c>
      <c r="J123" s="106" t="s">
        <v>82</v>
      </c>
      <c r="K123" s="107" t="s">
        <v>98</v>
      </c>
      <c r="L123" s="103"/>
      <c r="M123" s="52" t="s">
        <v>1</v>
      </c>
      <c r="N123" s="53" t="s">
        <v>32</v>
      </c>
      <c r="O123" s="53" t="s">
        <v>99</v>
      </c>
      <c r="P123" s="53" t="s">
        <v>100</v>
      </c>
      <c r="Q123" s="53" t="s">
        <v>101</v>
      </c>
      <c r="R123" s="53" t="s">
        <v>102</v>
      </c>
      <c r="S123" s="53" t="s">
        <v>103</v>
      </c>
      <c r="T123" s="54" t="s">
        <v>104</v>
      </c>
    </row>
    <row r="124" spans="2:65" s="1" customFormat="1" ht="22.9" customHeight="1">
      <c r="B124" s="25"/>
      <c r="C124" s="57" t="s">
        <v>83</v>
      </c>
      <c r="J124" s="108">
        <f>BK124</f>
        <v>0</v>
      </c>
      <c r="L124" s="25"/>
      <c r="M124" s="55"/>
      <c r="N124" s="46"/>
      <c r="O124" s="46"/>
      <c r="P124" s="109">
        <f>P125</f>
        <v>1643.388408</v>
      </c>
      <c r="Q124" s="46"/>
      <c r="R124" s="109">
        <f>R125</f>
        <v>304.9581895</v>
      </c>
      <c r="S124" s="46"/>
      <c r="T124" s="110">
        <f>T125</f>
        <v>0</v>
      </c>
      <c r="AT124" s="13" t="s">
        <v>67</v>
      </c>
      <c r="AU124" s="13" t="s">
        <v>84</v>
      </c>
      <c r="BK124" s="111">
        <f>BK125</f>
        <v>0</v>
      </c>
    </row>
    <row r="125" spans="2:65" s="11" customFormat="1" ht="25.9" customHeight="1">
      <c r="B125" s="112"/>
      <c r="D125" s="113" t="s">
        <v>67</v>
      </c>
      <c r="E125" s="114" t="s">
        <v>105</v>
      </c>
      <c r="F125" s="114" t="s">
        <v>106</v>
      </c>
      <c r="J125" s="115">
        <f>BK125</f>
        <v>0</v>
      </c>
      <c r="L125" s="112"/>
      <c r="M125" s="116"/>
      <c r="N125" s="117"/>
      <c r="O125" s="117"/>
      <c r="P125" s="118">
        <f>P126+P141+P145+P149+P154+P198+P205</f>
        <v>1643.388408</v>
      </c>
      <c r="Q125" s="117"/>
      <c r="R125" s="118">
        <f>R126+R141+R145+R149+R154+R198+R205</f>
        <v>304.9581895</v>
      </c>
      <c r="S125" s="117"/>
      <c r="T125" s="119">
        <f>T126+T141+T145+T149+T154+T198+T205</f>
        <v>0</v>
      </c>
      <c r="AR125" s="113" t="s">
        <v>76</v>
      </c>
      <c r="AT125" s="120" t="s">
        <v>67</v>
      </c>
      <c r="AU125" s="120" t="s">
        <v>68</v>
      </c>
      <c r="AY125" s="113" t="s">
        <v>107</v>
      </c>
      <c r="BK125" s="121">
        <f>BK126+BK141+BK145+BK149+BK154+BK198+BK205</f>
        <v>0</v>
      </c>
    </row>
    <row r="126" spans="2:65" s="11" customFormat="1" ht="22.9" customHeight="1">
      <c r="B126" s="112"/>
      <c r="D126" s="113" t="s">
        <v>67</v>
      </c>
      <c r="E126" s="122" t="s">
        <v>76</v>
      </c>
      <c r="F126" s="122" t="s">
        <v>108</v>
      </c>
      <c r="J126" s="123">
        <f>BK126</f>
        <v>0</v>
      </c>
      <c r="L126" s="112"/>
      <c r="M126" s="116"/>
      <c r="N126" s="117"/>
      <c r="O126" s="117"/>
      <c r="P126" s="118">
        <f>SUM(P127:P140)</f>
        <v>717.71411799999998</v>
      </c>
      <c r="Q126" s="117"/>
      <c r="R126" s="118">
        <f>SUM(R127:R140)</f>
        <v>68.957800000000006</v>
      </c>
      <c r="S126" s="117"/>
      <c r="T126" s="119">
        <f>SUM(T127:T140)</f>
        <v>0</v>
      </c>
      <c r="AR126" s="113" t="s">
        <v>76</v>
      </c>
      <c r="AT126" s="120" t="s">
        <v>67</v>
      </c>
      <c r="AU126" s="120" t="s">
        <v>76</v>
      </c>
      <c r="AY126" s="113" t="s">
        <v>107</v>
      </c>
      <c r="BK126" s="121">
        <f>SUM(BK127:BK140)</f>
        <v>0</v>
      </c>
    </row>
    <row r="127" spans="2:65" s="1" customFormat="1" ht="24" customHeight="1">
      <c r="B127" s="124"/>
      <c r="C127" s="125" t="s">
        <v>76</v>
      </c>
      <c r="D127" s="189" t="s">
        <v>110</v>
      </c>
      <c r="E127" s="190"/>
      <c r="F127" s="191"/>
      <c r="G127" s="127" t="s">
        <v>111</v>
      </c>
      <c r="H127" s="128">
        <v>112.5</v>
      </c>
      <c r="I127" s="128">
        <v>0</v>
      </c>
      <c r="J127" s="128">
        <f t="shared" ref="J127:J140" si="0">ROUND(I127*H127,3)</f>
        <v>0</v>
      </c>
      <c r="K127" s="126" t="s">
        <v>1</v>
      </c>
      <c r="L127" s="25"/>
      <c r="M127" s="129" t="s">
        <v>1</v>
      </c>
      <c r="N127" s="130" t="s">
        <v>34</v>
      </c>
      <c r="O127" s="131">
        <v>0</v>
      </c>
      <c r="P127" s="131">
        <f t="shared" ref="P127:P140" si="1">O127*H127</f>
        <v>0</v>
      </c>
      <c r="Q127" s="131">
        <v>0</v>
      </c>
      <c r="R127" s="131">
        <f t="shared" ref="R127:R140" si="2">Q127*H127</f>
        <v>0</v>
      </c>
      <c r="S127" s="131">
        <v>0</v>
      </c>
      <c r="T127" s="132">
        <f t="shared" ref="T127:T140" si="3">S127*H127</f>
        <v>0</v>
      </c>
      <c r="AR127" s="133" t="s">
        <v>112</v>
      </c>
      <c r="AT127" s="133" t="s">
        <v>109</v>
      </c>
      <c r="AU127" s="133" t="s">
        <v>113</v>
      </c>
      <c r="AY127" s="13" t="s">
        <v>107</v>
      </c>
      <c r="BE127" s="134">
        <f t="shared" ref="BE127:BE140" si="4">IF(N127="základná",J127,0)</f>
        <v>0</v>
      </c>
      <c r="BF127" s="134">
        <f t="shared" ref="BF127:BF140" si="5">IF(N127="znížená",J127,0)</f>
        <v>0</v>
      </c>
      <c r="BG127" s="134">
        <f t="shared" ref="BG127:BG140" si="6">IF(N127="zákl. prenesená",J127,0)</f>
        <v>0</v>
      </c>
      <c r="BH127" s="134">
        <f t="shared" ref="BH127:BH140" si="7">IF(N127="zníž. prenesená",J127,0)</f>
        <v>0</v>
      </c>
      <c r="BI127" s="134">
        <f t="shared" ref="BI127:BI140" si="8">IF(N127="nulová",J127,0)</f>
        <v>0</v>
      </c>
      <c r="BJ127" s="13" t="s">
        <v>113</v>
      </c>
      <c r="BK127" s="135">
        <f t="shared" ref="BK127:BK140" si="9">ROUND(I127*H127,3)</f>
        <v>0</v>
      </c>
      <c r="BL127" s="13" t="s">
        <v>112</v>
      </c>
      <c r="BM127" s="133" t="s">
        <v>114</v>
      </c>
    </row>
    <row r="128" spans="2:65" s="1" customFormat="1" ht="24" customHeight="1">
      <c r="B128" s="124"/>
      <c r="C128" s="125" t="s">
        <v>113</v>
      </c>
      <c r="D128" s="189" t="s">
        <v>115</v>
      </c>
      <c r="E128" s="190"/>
      <c r="F128" s="191"/>
      <c r="G128" s="127" t="s">
        <v>111</v>
      </c>
      <c r="H128" s="128">
        <v>112.5</v>
      </c>
      <c r="I128" s="128">
        <v>0</v>
      </c>
      <c r="J128" s="128">
        <f t="shared" si="0"/>
        <v>0</v>
      </c>
      <c r="K128" s="126" t="s">
        <v>1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112</v>
      </c>
      <c r="AT128" s="133" t="s">
        <v>109</v>
      </c>
      <c r="AU128" s="133" t="s">
        <v>113</v>
      </c>
      <c r="AY128" s="13" t="s">
        <v>107</v>
      </c>
      <c r="BE128" s="134">
        <f t="shared" si="4"/>
        <v>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113</v>
      </c>
      <c r="BK128" s="135">
        <f t="shared" si="9"/>
        <v>0</v>
      </c>
      <c r="BL128" s="13" t="s">
        <v>112</v>
      </c>
      <c r="BM128" s="133" t="s">
        <v>116</v>
      </c>
    </row>
    <row r="129" spans="2:65" s="1" customFormat="1" ht="16.5" customHeight="1">
      <c r="B129" s="124"/>
      <c r="C129" s="125" t="s">
        <v>117</v>
      </c>
      <c r="D129" s="189" t="s">
        <v>118</v>
      </c>
      <c r="E129" s="190"/>
      <c r="F129" s="191"/>
      <c r="G129" s="127" t="s">
        <v>119</v>
      </c>
      <c r="H129" s="128">
        <v>62</v>
      </c>
      <c r="I129" s="128">
        <v>0</v>
      </c>
      <c r="J129" s="128">
        <f t="shared" si="0"/>
        <v>0</v>
      </c>
      <c r="K129" s="126" t="s">
        <v>120</v>
      </c>
      <c r="L129" s="25"/>
      <c r="M129" s="129" t="s">
        <v>1</v>
      </c>
      <c r="N129" s="130" t="s">
        <v>34</v>
      </c>
      <c r="O129" s="131">
        <v>2.806</v>
      </c>
      <c r="P129" s="131">
        <f t="shared" si="1"/>
        <v>173.97200000000001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112</v>
      </c>
      <c r="AT129" s="133" t="s">
        <v>109</v>
      </c>
      <c r="AU129" s="133" t="s">
        <v>113</v>
      </c>
      <c r="AY129" s="13" t="s">
        <v>107</v>
      </c>
      <c r="BE129" s="134">
        <f t="shared" si="4"/>
        <v>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113</v>
      </c>
      <c r="BK129" s="135">
        <f t="shared" si="9"/>
        <v>0</v>
      </c>
      <c r="BL129" s="13" t="s">
        <v>112</v>
      </c>
      <c r="BM129" s="133" t="s">
        <v>121</v>
      </c>
    </row>
    <row r="130" spans="2:65" s="1" customFormat="1" ht="16.5" customHeight="1">
      <c r="B130" s="124"/>
      <c r="C130" s="125" t="s">
        <v>112</v>
      </c>
      <c r="D130" s="189" t="s">
        <v>122</v>
      </c>
      <c r="E130" s="190"/>
      <c r="F130" s="191"/>
      <c r="G130" s="127" t="s">
        <v>119</v>
      </c>
      <c r="H130" s="128">
        <v>120.95</v>
      </c>
      <c r="I130" s="128">
        <v>0</v>
      </c>
      <c r="J130" s="128">
        <f t="shared" si="0"/>
        <v>0</v>
      </c>
      <c r="K130" s="126" t="s">
        <v>120</v>
      </c>
      <c r="L130" s="25"/>
      <c r="M130" s="129" t="s">
        <v>1</v>
      </c>
      <c r="N130" s="130" t="s">
        <v>34</v>
      </c>
      <c r="O130" s="131">
        <v>2.5139999999999998</v>
      </c>
      <c r="P130" s="131">
        <f t="shared" si="1"/>
        <v>304.06829999999997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33" t="s">
        <v>112</v>
      </c>
      <c r="AT130" s="133" t="s">
        <v>109</v>
      </c>
      <c r="AU130" s="133" t="s">
        <v>113</v>
      </c>
      <c r="AY130" s="13" t="s">
        <v>107</v>
      </c>
      <c r="BE130" s="134">
        <f t="shared" si="4"/>
        <v>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113</v>
      </c>
      <c r="BK130" s="135">
        <f t="shared" si="9"/>
        <v>0</v>
      </c>
      <c r="BL130" s="13" t="s">
        <v>112</v>
      </c>
      <c r="BM130" s="133" t="s">
        <v>123</v>
      </c>
    </row>
    <row r="131" spans="2:65" s="1" customFormat="1" ht="24" customHeight="1">
      <c r="B131" s="124"/>
      <c r="C131" s="125" t="s">
        <v>124</v>
      </c>
      <c r="D131" s="189" t="s">
        <v>125</v>
      </c>
      <c r="E131" s="190"/>
      <c r="F131" s="191"/>
      <c r="G131" s="127" t="s">
        <v>111</v>
      </c>
      <c r="H131" s="128">
        <v>300</v>
      </c>
      <c r="I131" s="128">
        <v>0</v>
      </c>
      <c r="J131" s="128">
        <f t="shared" si="0"/>
        <v>0</v>
      </c>
      <c r="K131" s="126" t="s">
        <v>126</v>
      </c>
      <c r="L131" s="25"/>
      <c r="M131" s="129" t="s">
        <v>1</v>
      </c>
      <c r="N131" s="130" t="s">
        <v>34</v>
      </c>
      <c r="O131" s="131">
        <v>0.249</v>
      </c>
      <c r="P131" s="131">
        <f t="shared" si="1"/>
        <v>74.7</v>
      </c>
      <c r="Q131" s="131">
        <v>9.7000000000000005E-4</v>
      </c>
      <c r="R131" s="131">
        <f t="shared" si="2"/>
        <v>0.29100000000000004</v>
      </c>
      <c r="S131" s="131">
        <v>0</v>
      </c>
      <c r="T131" s="132">
        <f t="shared" si="3"/>
        <v>0</v>
      </c>
      <c r="AR131" s="133" t="s">
        <v>112</v>
      </c>
      <c r="AT131" s="133" t="s">
        <v>109</v>
      </c>
      <c r="AU131" s="133" t="s">
        <v>113</v>
      </c>
      <c r="AY131" s="13" t="s">
        <v>107</v>
      </c>
      <c r="BE131" s="134">
        <f t="shared" si="4"/>
        <v>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113</v>
      </c>
      <c r="BK131" s="135">
        <f t="shared" si="9"/>
        <v>0</v>
      </c>
      <c r="BL131" s="13" t="s">
        <v>112</v>
      </c>
      <c r="BM131" s="133" t="s">
        <v>127</v>
      </c>
    </row>
    <row r="132" spans="2:65" s="1" customFormat="1" ht="24" customHeight="1">
      <c r="B132" s="124"/>
      <c r="C132" s="125" t="s">
        <v>128</v>
      </c>
      <c r="D132" s="189" t="s">
        <v>129</v>
      </c>
      <c r="E132" s="190"/>
      <c r="F132" s="191"/>
      <c r="G132" s="127" t="s">
        <v>111</v>
      </c>
      <c r="H132" s="128">
        <v>48</v>
      </c>
      <c r="I132" s="128">
        <v>0</v>
      </c>
      <c r="J132" s="128">
        <f t="shared" si="0"/>
        <v>0</v>
      </c>
      <c r="K132" s="126" t="s">
        <v>126</v>
      </c>
      <c r="L132" s="25"/>
      <c r="M132" s="129" t="s">
        <v>1</v>
      </c>
      <c r="N132" s="130" t="s">
        <v>34</v>
      </c>
      <c r="O132" s="131">
        <v>0.48299999999999998</v>
      </c>
      <c r="P132" s="131">
        <f t="shared" si="1"/>
        <v>23.183999999999997</v>
      </c>
      <c r="Q132" s="131">
        <v>8.4999999999999995E-4</v>
      </c>
      <c r="R132" s="131">
        <f t="shared" si="2"/>
        <v>4.0799999999999996E-2</v>
      </c>
      <c r="S132" s="131">
        <v>0</v>
      </c>
      <c r="T132" s="132">
        <f t="shared" si="3"/>
        <v>0</v>
      </c>
      <c r="AR132" s="133" t="s">
        <v>112</v>
      </c>
      <c r="AT132" s="133" t="s">
        <v>109</v>
      </c>
      <c r="AU132" s="133" t="s">
        <v>113</v>
      </c>
      <c r="AY132" s="13" t="s">
        <v>107</v>
      </c>
      <c r="BE132" s="134">
        <f t="shared" si="4"/>
        <v>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113</v>
      </c>
      <c r="BK132" s="135">
        <f t="shared" si="9"/>
        <v>0</v>
      </c>
      <c r="BL132" s="13" t="s">
        <v>112</v>
      </c>
      <c r="BM132" s="133" t="s">
        <v>130</v>
      </c>
    </row>
    <row r="133" spans="2:65" s="1" customFormat="1" ht="24" customHeight="1">
      <c r="B133" s="124"/>
      <c r="C133" s="125" t="s">
        <v>131</v>
      </c>
      <c r="D133" s="189" t="s">
        <v>132</v>
      </c>
      <c r="E133" s="190"/>
      <c r="F133" s="191"/>
      <c r="G133" s="127" t="s">
        <v>111</v>
      </c>
      <c r="H133" s="128">
        <v>300</v>
      </c>
      <c r="I133" s="128">
        <v>0</v>
      </c>
      <c r="J133" s="128">
        <f t="shared" si="0"/>
        <v>0</v>
      </c>
      <c r="K133" s="126" t="s">
        <v>126</v>
      </c>
      <c r="L133" s="25"/>
      <c r="M133" s="129" t="s">
        <v>1</v>
      </c>
      <c r="N133" s="130" t="s">
        <v>34</v>
      </c>
      <c r="O133" s="131">
        <v>0.188</v>
      </c>
      <c r="P133" s="131">
        <f t="shared" si="1"/>
        <v>56.4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112</v>
      </c>
      <c r="AT133" s="133" t="s">
        <v>109</v>
      </c>
      <c r="AU133" s="133" t="s">
        <v>113</v>
      </c>
      <c r="AY133" s="13" t="s">
        <v>107</v>
      </c>
      <c r="BE133" s="134">
        <f t="shared" si="4"/>
        <v>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113</v>
      </c>
      <c r="BK133" s="135">
        <f t="shared" si="9"/>
        <v>0</v>
      </c>
      <c r="BL133" s="13" t="s">
        <v>112</v>
      </c>
      <c r="BM133" s="133" t="s">
        <v>133</v>
      </c>
    </row>
    <row r="134" spans="2:65" s="1" customFormat="1" ht="24" customHeight="1">
      <c r="B134" s="124"/>
      <c r="C134" s="125" t="s">
        <v>134</v>
      </c>
      <c r="D134" s="189" t="s">
        <v>135</v>
      </c>
      <c r="E134" s="190"/>
      <c r="F134" s="191"/>
      <c r="G134" s="127" t="s">
        <v>111</v>
      </c>
      <c r="H134" s="128">
        <v>48</v>
      </c>
      <c r="I134" s="128">
        <v>0</v>
      </c>
      <c r="J134" s="128">
        <f t="shared" si="0"/>
        <v>0</v>
      </c>
      <c r="K134" s="126" t="s">
        <v>126</v>
      </c>
      <c r="L134" s="25"/>
      <c r="M134" s="129" t="s">
        <v>1</v>
      </c>
      <c r="N134" s="130" t="s">
        <v>34</v>
      </c>
      <c r="O134" s="131">
        <v>0.31</v>
      </c>
      <c r="P134" s="131">
        <f t="shared" si="1"/>
        <v>14.879999999999999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112</v>
      </c>
      <c r="AT134" s="133" t="s">
        <v>109</v>
      </c>
      <c r="AU134" s="133" t="s">
        <v>113</v>
      </c>
      <c r="AY134" s="13" t="s">
        <v>107</v>
      </c>
      <c r="BE134" s="134">
        <f t="shared" si="4"/>
        <v>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113</v>
      </c>
      <c r="BK134" s="135">
        <f t="shared" si="9"/>
        <v>0</v>
      </c>
      <c r="BL134" s="13" t="s">
        <v>112</v>
      </c>
      <c r="BM134" s="133" t="s">
        <v>136</v>
      </c>
    </row>
    <row r="135" spans="2:65" s="1" customFormat="1" ht="24" customHeight="1">
      <c r="B135" s="124"/>
      <c r="C135" s="125" t="s">
        <v>137</v>
      </c>
      <c r="D135" s="189" t="s">
        <v>138</v>
      </c>
      <c r="E135" s="190"/>
      <c r="F135" s="191"/>
      <c r="G135" s="127" t="s">
        <v>119</v>
      </c>
      <c r="H135" s="128">
        <v>152</v>
      </c>
      <c r="I135" s="128">
        <v>0</v>
      </c>
      <c r="J135" s="128">
        <f t="shared" si="0"/>
        <v>0</v>
      </c>
      <c r="K135" s="126" t="s">
        <v>139</v>
      </c>
      <c r="L135" s="25"/>
      <c r="M135" s="129" t="s">
        <v>1</v>
      </c>
      <c r="N135" s="130" t="s">
        <v>34</v>
      </c>
      <c r="O135" s="131">
        <v>8.1000000000000003E-2</v>
      </c>
      <c r="P135" s="131">
        <f t="shared" si="1"/>
        <v>12.312000000000001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112</v>
      </c>
      <c r="AT135" s="133" t="s">
        <v>109</v>
      </c>
      <c r="AU135" s="133" t="s">
        <v>113</v>
      </c>
      <c r="AY135" s="13" t="s">
        <v>107</v>
      </c>
      <c r="BE135" s="134">
        <f t="shared" si="4"/>
        <v>0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113</v>
      </c>
      <c r="BK135" s="135">
        <f t="shared" si="9"/>
        <v>0</v>
      </c>
      <c r="BL135" s="13" t="s">
        <v>112</v>
      </c>
      <c r="BM135" s="133" t="s">
        <v>140</v>
      </c>
    </row>
    <row r="136" spans="2:65" s="1" customFormat="1" ht="24" customHeight="1">
      <c r="B136" s="124"/>
      <c r="C136" s="125" t="s">
        <v>141</v>
      </c>
      <c r="D136" s="189" t="s">
        <v>142</v>
      </c>
      <c r="E136" s="190"/>
      <c r="F136" s="191"/>
      <c r="G136" s="127" t="s">
        <v>119</v>
      </c>
      <c r="H136" s="128">
        <v>69.852000000000004</v>
      </c>
      <c r="I136" s="128">
        <v>0</v>
      </c>
      <c r="J136" s="128">
        <f t="shared" si="0"/>
        <v>0</v>
      </c>
      <c r="K136" s="126" t="s">
        <v>139</v>
      </c>
      <c r="L136" s="25"/>
      <c r="M136" s="129" t="s">
        <v>1</v>
      </c>
      <c r="N136" s="130" t="s">
        <v>34</v>
      </c>
      <c r="O136" s="131">
        <v>7.0999999999999994E-2</v>
      </c>
      <c r="P136" s="131">
        <f t="shared" si="1"/>
        <v>4.959492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112</v>
      </c>
      <c r="AT136" s="133" t="s">
        <v>109</v>
      </c>
      <c r="AU136" s="133" t="s">
        <v>113</v>
      </c>
      <c r="AY136" s="13" t="s">
        <v>107</v>
      </c>
      <c r="BE136" s="134">
        <f t="shared" si="4"/>
        <v>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113</v>
      </c>
      <c r="BK136" s="135">
        <f t="shared" si="9"/>
        <v>0</v>
      </c>
      <c r="BL136" s="13" t="s">
        <v>112</v>
      </c>
      <c r="BM136" s="133" t="s">
        <v>143</v>
      </c>
    </row>
    <row r="137" spans="2:65" s="1" customFormat="1" ht="24" customHeight="1">
      <c r="B137" s="124"/>
      <c r="C137" s="125" t="s">
        <v>144</v>
      </c>
      <c r="D137" s="189" t="s">
        <v>145</v>
      </c>
      <c r="E137" s="190"/>
      <c r="F137" s="191"/>
      <c r="G137" s="127" t="s">
        <v>146</v>
      </c>
      <c r="H137" s="128">
        <v>138.30600000000001</v>
      </c>
      <c r="I137" s="128">
        <v>0</v>
      </c>
      <c r="J137" s="128">
        <f t="shared" si="0"/>
        <v>0</v>
      </c>
      <c r="K137" s="126" t="s">
        <v>126</v>
      </c>
      <c r="L137" s="25"/>
      <c r="M137" s="129" t="s">
        <v>1</v>
      </c>
      <c r="N137" s="130" t="s">
        <v>34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147</v>
      </c>
      <c r="AT137" s="133" t="s">
        <v>109</v>
      </c>
      <c r="AU137" s="133" t="s">
        <v>113</v>
      </c>
      <c r="AY137" s="13" t="s">
        <v>107</v>
      </c>
      <c r="BE137" s="134">
        <f t="shared" si="4"/>
        <v>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113</v>
      </c>
      <c r="BK137" s="135">
        <f t="shared" si="9"/>
        <v>0</v>
      </c>
      <c r="BL137" s="13" t="s">
        <v>147</v>
      </c>
      <c r="BM137" s="133" t="s">
        <v>148</v>
      </c>
    </row>
    <row r="138" spans="2:65" s="1" customFormat="1" ht="24" customHeight="1">
      <c r="B138" s="124"/>
      <c r="C138" s="125" t="s">
        <v>149</v>
      </c>
      <c r="D138" s="189" t="s">
        <v>150</v>
      </c>
      <c r="E138" s="190"/>
      <c r="F138" s="191"/>
      <c r="G138" s="127" t="s">
        <v>119</v>
      </c>
      <c r="H138" s="128">
        <v>112.848</v>
      </c>
      <c r="I138" s="128">
        <v>0</v>
      </c>
      <c r="J138" s="128">
        <f t="shared" si="0"/>
        <v>0</v>
      </c>
      <c r="K138" s="126" t="s">
        <v>151</v>
      </c>
      <c r="L138" s="25"/>
      <c r="M138" s="129" t="s">
        <v>1</v>
      </c>
      <c r="N138" s="130" t="s">
        <v>34</v>
      </c>
      <c r="O138" s="131">
        <v>0.24199999999999999</v>
      </c>
      <c r="P138" s="131">
        <f t="shared" si="1"/>
        <v>27.309215999999999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112</v>
      </c>
      <c r="AT138" s="133" t="s">
        <v>109</v>
      </c>
      <c r="AU138" s="133" t="s">
        <v>113</v>
      </c>
      <c r="AY138" s="13" t="s">
        <v>107</v>
      </c>
      <c r="BE138" s="134">
        <f t="shared" si="4"/>
        <v>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113</v>
      </c>
      <c r="BK138" s="135">
        <f t="shared" si="9"/>
        <v>0</v>
      </c>
      <c r="BL138" s="13" t="s">
        <v>112</v>
      </c>
      <c r="BM138" s="133" t="s">
        <v>152</v>
      </c>
    </row>
    <row r="139" spans="2:65" s="1" customFormat="1" ht="24" customHeight="1">
      <c r="B139" s="124"/>
      <c r="C139" s="125" t="s">
        <v>153</v>
      </c>
      <c r="D139" s="189" t="s">
        <v>154</v>
      </c>
      <c r="E139" s="190"/>
      <c r="F139" s="191"/>
      <c r="G139" s="127" t="s">
        <v>119</v>
      </c>
      <c r="H139" s="128">
        <v>10.849</v>
      </c>
      <c r="I139" s="128">
        <v>0</v>
      </c>
      <c r="J139" s="128">
        <f t="shared" si="0"/>
        <v>0</v>
      </c>
      <c r="K139" s="126" t="s">
        <v>151</v>
      </c>
      <c r="L139" s="25"/>
      <c r="M139" s="129" t="s">
        <v>1</v>
      </c>
      <c r="N139" s="130" t="s">
        <v>34</v>
      </c>
      <c r="O139" s="131">
        <v>2.39</v>
      </c>
      <c r="P139" s="131">
        <f t="shared" si="1"/>
        <v>25.929110000000001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AR139" s="133" t="s">
        <v>112</v>
      </c>
      <c r="AT139" s="133" t="s">
        <v>109</v>
      </c>
      <c r="AU139" s="133" t="s">
        <v>113</v>
      </c>
      <c r="AY139" s="13" t="s">
        <v>107</v>
      </c>
      <c r="BE139" s="134">
        <f t="shared" si="4"/>
        <v>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113</v>
      </c>
      <c r="BK139" s="135">
        <f t="shared" si="9"/>
        <v>0</v>
      </c>
      <c r="BL139" s="13" t="s">
        <v>112</v>
      </c>
      <c r="BM139" s="133" t="s">
        <v>155</v>
      </c>
    </row>
    <row r="140" spans="2:65" s="1" customFormat="1" ht="16.5" customHeight="1">
      <c r="B140" s="124"/>
      <c r="C140" s="136" t="s">
        <v>156</v>
      </c>
      <c r="D140" s="186" t="s">
        <v>158</v>
      </c>
      <c r="E140" s="187"/>
      <c r="F140" s="188"/>
      <c r="G140" s="138" t="s">
        <v>146</v>
      </c>
      <c r="H140" s="139">
        <v>68.626000000000005</v>
      </c>
      <c r="I140" s="139">
        <v>0</v>
      </c>
      <c r="J140" s="139">
        <f t="shared" si="0"/>
        <v>0</v>
      </c>
      <c r="K140" s="137" t="s">
        <v>151</v>
      </c>
      <c r="L140" s="140"/>
      <c r="M140" s="141" t="s">
        <v>1</v>
      </c>
      <c r="N140" s="142" t="s">
        <v>34</v>
      </c>
      <c r="O140" s="131">
        <v>0</v>
      </c>
      <c r="P140" s="131">
        <f t="shared" si="1"/>
        <v>0</v>
      </c>
      <c r="Q140" s="131">
        <v>1</v>
      </c>
      <c r="R140" s="131">
        <f t="shared" si="2"/>
        <v>68.626000000000005</v>
      </c>
      <c r="S140" s="131">
        <v>0</v>
      </c>
      <c r="T140" s="132">
        <f t="shared" si="3"/>
        <v>0</v>
      </c>
      <c r="AR140" s="133" t="s">
        <v>134</v>
      </c>
      <c r="AT140" s="133" t="s">
        <v>157</v>
      </c>
      <c r="AU140" s="133" t="s">
        <v>113</v>
      </c>
      <c r="AY140" s="13" t="s">
        <v>107</v>
      </c>
      <c r="BE140" s="134">
        <f t="shared" si="4"/>
        <v>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113</v>
      </c>
      <c r="BK140" s="135">
        <f t="shared" si="9"/>
        <v>0</v>
      </c>
      <c r="BL140" s="13" t="s">
        <v>112</v>
      </c>
      <c r="BM140" s="133" t="s">
        <v>159</v>
      </c>
    </row>
    <row r="141" spans="2:65" s="11" customFormat="1" ht="22.9" customHeight="1">
      <c r="B141" s="112"/>
      <c r="D141" s="113" t="s">
        <v>67</v>
      </c>
      <c r="E141" s="122" t="s">
        <v>117</v>
      </c>
      <c r="F141" s="122" t="s">
        <v>160</v>
      </c>
      <c r="J141" s="123">
        <f>BK141</f>
        <v>0</v>
      </c>
      <c r="L141" s="112"/>
      <c r="M141" s="116"/>
      <c r="N141" s="117"/>
      <c r="O141" s="117"/>
      <c r="P141" s="118">
        <f>SUM(P142:P144)</f>
        <v>5.04108</v>
      </c>
      <c r="Q141" s="117"/>
      <c r="R141" s="118">
        <f>SUM(R142:R144)</f>
        <v>4.5999999999999996</v>
      </c>
      <c r="S141" s="117"/>
      <c r="T141" s="119">
        <f>SUM(T142:T144)</f>
        <v>0</v>
      </c>
      <c r="AR141" s="113" t="s">
        <v>76</v>
      </c>
      <c r="AT141" s="120" t="s">
        <v>67</v>
      </c>
      <c r="AU141" s="120" t="s">
        <v>76</v>
      </c>
      <c r="AY141" s="113" t="s">
        <v>107</v>
      </c>
      <c r="BK141" s="121">
        <f>SUM(BK142:BK144)</f>
        <v>0</v>
      </c>
    </row>
    <row r="142" spans="2:65" s="1" customFormat="1" ht="36" customHeight="1">
      <c r="B142" s="124"/>
      <c r="C142" s="125" t="s">
        <v>161</v>
      </c>
      <c r="D142" s="189" t="s">
        <v>162</v>
      </c>
      <c r="E142" s="190"/>
      <c r="F142" s="191"/>
      <c r="G142" s="127" t="s">
        <v>163</v>
      </c>
      <c r="H142" s="128">
        <v>1</v>
      </c>
      <c r="I142" s="128">
        <v>0</v>
      </c>
      <c r="J142" s="128">
        <f>ROUND(I142*H142,3)</f>
        <v>0</v>
      </c>
      <c r="K142" s="126" t="s">
        <v>126</v>
      </c>
      <c r="L142" s="25"/>
      <c r="M142" s="129" t="s">
        <v>1</v>
      </c>
      <c r="N142" s="130" t="s">
        <v>34</v>
      </c>
      <c r="O142" s="131">
        <v>5.04108</v>
      </c>
      <c r="P142" s="131">
        <f>O142*H142</f>
        <v>5.04108</v>
      </c>
      <c r="Q142" s="131">
        <v>0</v>
      </c>
      <c r="R142" s="131">
        <f>Q142*H142</f>
        <v>0</v>
      </c>
      <c r="S142" s="131">
        <v>0</v>
      </c>
      <c r="T142" s="132">
        <f>S142*H142</f>
        <v>0</v>
      </c>
      <c r="AR142" s="133" t="s">
        <v>112</v>
      </c>
      <c r="AT142" s="133" t="s">
        <v>109</v>
      </c>
      <c r="AU142" s="133" t="s">
        <v>113</v>
      </c>
      <c r="AY142" s="13" t="s">
        <v>107</v>
      </c>
      <c r="BE142" s="134">
        <f>IF(N142="základná",J142,0)</f>
        <v>0</v>
      </c>
      <c r="BF142" s="134">
        <f>IF(N142="znížená",J142,0)</f>
        <v>0</v>
      </c>
      <c r="BG142" s="134">
        <f>IF(N142="zákl. prenesená",J142,0)</f>
        <v>0</v>
      </c>
      <c r="BH142" s="134">
        <f>IF(N142="zníž. prenesená",J142,0)</f>
        <v>0</v>
      </c>
      <c r="BI142" s="134">
        <f>IF(N142="nulová",J142,0)</f>
        <v>0</v>
      </c>
      <c r="BJ142" s="13" t="s">
        <v>113</v>
      </c>
      <c r="BK142" s="135">
        <f>ROUND(I142*H142,3)</f>
        <v>0</v>
      </c>
      <c r="BL142" s="13" t="s">
        <v>112</v>
      </c>
      <c r="BM142" s="133" t="s">
        <v>164</v>
      </c>
    </row>
    <row r="143" spans="2:65" s="1" customFormat="1" ht="24" customHeight="1">
      <c r="B143" s="124"/>
      <c r="C143" s="136" t="s">
        <v>147</v>
      </c>
      <c r="D143" s="186" t="s">
        <v>321</v>
      </c>
      <c r="E143" s="187"/>
      <c r="F143" s="188"/>
      <c r="G143" s="138" t="s">
        <v>163</v>
      </c>
      <c r="H143" s="139">
        <v>1</v>
      </c>
      <c r="I143" s="139">
        <v>0</v>
      </c>
      <c r="J143" s="139">
        <f>ROUND(I143*H143,3)</f>
        <v>0</v>
      </c>
      <c r="K143" s="137" t="s">
        <v>1</v>
      </c>
      <c r="L143" s="140"/>
      <c r="M143" s="141" t="s">
        <v>1</v>
      </c>
      <c r="N143" s="142" t="s">
        <v>34</v>
      </c>
      <c r="O143" s="131">
        <v>0</v>
      </c>
      <c r="P143" s="131">
        <f>O143*H143</f>
        <v>0</v>
      </c>
      <c r="Q143" s="131">
        <v>4.5999999999999996</v>
      </c>
      <c r="R143" s="131">
        <f>Q143*H143</f>
        <v>4.5999999999999996</v>
      </c>
      <c r="S143" s="131">
        <v>0</v>
      </c>
      <c r="T143" s="132">
        <f>S143*H143</f>
        <v>0</v>
      </c>
      <c r="AR143" s="133" t="s">
        <v>134</v>
      </c>
      <c r="AT143" s="133" t="s">
        <v>157</v>
      </c>
      <c r="AU143" s="133" t="s">
        <v>113</v>
      </c>
      <c r="AY143" s="13" t="s">
        <v>107</v>
      </c>
      <c r="BE143" s="134">
        <f>IF(N143="základná",J143,0)</f>
        <v>0</v>
      </c>
      <c r="BF143" s="134">
        <f>IF(N143="znížená",J143,0)</f>
        <v>0</v>
      </c>
      <c r="BG143" s="134">
        <f>IF(N143="zákl. prenesená",J143,0)</f>
        <v>0</v>
      </c>
      <c r="BH143" s="134">
        <f>IF(N143="zníž. prenesená",J143,0)</f>
        <v>0</v>
      </c>
      <c r="BI143" s="134">
        <f>IF(N143="nulová",J143,0)</f>
        <v>0</v>
      </c>
      <c r="BJ143" s="13" t="s">
        <v>113</v>
      </c>
      <c r="BK143" s="135">
        <f>ROUND(I143*H143,3)</f>
        <v>0</v>
      </c>
      <c r="BL143" s="13" t="s">
        <v>112</v>
      </c>
      <c r="BM143" s="133" t="s">
        <v>165</v>
      </c>
    </row>
    <row r="144" spans="2:65" s="1" customFormat="1" ht="16.5" customHeight="1">
      <c r="B144" s="124"/>
      <c r="C144" s="136" t="s">
        <v>166</v>
      </c>
      <c r="D144" s="186" t="s">
        <v>322</v>
      </c>
      <c r="E144" s="187"/>
      <c r="F144" s="188"/>
      <c r="G144" s="138" t="s">
        <v>163</v>
      </c>
      <c r="H144" s="139">
        <v>1</v>
      </c>
      <c r="I144" s="139">
        <v>0</v>
      </c>
      <c r="J144" s="139">
        <f>ROUND(I144*H144,3)</f>
        <v>0</v>
      </c>
      <c r="K144" s="137" t="s">
        <v>1</v>
      </c>
      <c r="L144" s="140"/>
      <c r="M144" s="141" t="s">
        <v>1</v>
      </c>
      <c r="N144" s="142" t="s">
        <v>34</v>
      </c>
      <c r="O144" s="131">
        <v>0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134</v>
      </c>
      <c r="AT144" s="133" t="s">
        <v>157</v>
      </c>
      <c r="AU144" s="133" t="s">
        <v>113</v>
      </c>
      <c r="AY144" s="13" t="s">
        <v>107</v>
      </c>
      <c r="BE144" s="134">
        <f>IF(N144="základná",J144,0)</f>
        <v>0</v>
      </c>
      <c r="BF144" s="134">
        <f>IF(N144="znížená",J144,0)</f>
        <v>0</v>
      </c>
      <c r="BG144" s="134">
        <f>IF(N144="zákl. prenesená",J144,0)</f>
        <v>0</v>
      </c>
      <c r="BH144" s="134">
        <f>IF(N144="zníž. prenesená",J144,0)</f>
        <v>0</v>
      </c>
      <c r="BI144" s="134">
        <f>IF(N144="nulová",J144,0)</f>
        <v>0</v>
      </c>
      <c r="BJ144" s="13" t="s">
        <v>113</v>
      </c>
      <c r="BK144" s="135">
        <f>ROUND(I144*H144,3)</f>
        <v>0</v>
      </c>
      <c r="BL144" s="13" t="s">
        <v>112</v>
      </c>
      <c r="BM144" s="133" t="s">
        <v>167</v>
      </c>
    </row>
    <row r="145" spans="2:65" s="11" customFormat="1" ht="22.9" customHeight="1">
      <c r="B145" s="112"/>
      <c r="D145" s="113" t="s">
        <v>67</v>
      </c>
      <c r="E145" s="122" t="s">
        <v>112</v>
      </c>
      <c r="F145" s="122" t="s">
        <v>168</v>
      </c>
      <c r="J145" s="123">
        <f>BK145</f>
        <v>0</v>
      </c>
      <c r="L145" s="112"/>
      <c r="M145" s="116"/>
      <c r="N145" s="117"/>
      <c r="O145" s="117"/>
      <c r="P145" s="118">
        <f>SUM(P146:P148)</f>
        <v>30.700704000000002</v>
      </c>
      <c r="Q145" s="117"/>
      <c r="R145" s="118">
        <f>SUM(R146:R148)</f>
        <v>37.715881500000002</v>
      </c>
      <c r="S145" s="117"/>
      <c r="T145" s="119">
        <f>SUM(T146:T148)</f>
        <v>0</v>
      </c>
      <c r="AR145" s="113" t="s">
        <v>76</v>
      </c>
      <c r="AT145" s="120" t="s">
        <v>67</v>
      </c>
      <c r="AU145" s="120" t="s">
        <v>76</v>
      </c>
      <c r="AY145" s="113" t="s">
        <v>107</v>
      </c>
      <c r="BK145" s="121">
        <f>SUM(BK146:BK148)</f>
        <v>0</v>
      </c>
    </row>
    <row r="146" spans="2:65" s="1" customFormat="1" ht="36" customHeight="1">
      <c r="B146" s="124"/>
      <c r="C146" s="125" t="s">
        <v>169</v>
      </c>
      <c r="D146" s="189" t="s">
        <v>170</v>
      </c>
      <c r="E146" s="190"/>
      <c r="F146" s="191"/>
      <c r="G146" s="127" t="s">
        <v>119</v>
      </c>
      <c r="H146" s="128">
        <v>16.350000000000001</v>
      </c>
      <c r="I146" s="128">
        <v>0</v>
      </c>
      <c r="J146" s="128">
        <f>ROUND(I146*H146,3)</f>
        <v>0</v>
      </c>
      <c r="K146" s="126" t="s">
        <v>151</v>
      </c>
      <c r="L146" s="25"/>
      <c r="M146" s="129" t="s">
        <v>1</v>
      </c>
      <c r="N146" s="130" t="s">
        <v>34</v>
      </c>
      <c r="O146" s="131">
        <v>1.603</v>
      </c>
      <c r="P146" s="131">
        <f>O146*H146</f>
        <v>26.209050000000001</v>
      </c>
      <c r="Q146" s="131">
        <v>1.8907700000000001</v>
      </c>
      <c r="R146" s="131">
        <f>Q146*H146</f>
        <v>30.914089500000003</v>
      </c>
      <c r="S146" s="131">
        <v>0</v>
      </c>
      <c r="T146" s="132">
        <f>S146*H146</f>
        <v>0</v>
      </c>
      <c r="AR146" s="133" t="s">
        <v>112</v>
      </c>
      <c r="AT146" s="133" t="s">
        <v>109</v>
      </c>
      <c r="AU146" s="133" t="s">
        <v>113</v>
      </c>
      <c r="AY146" s="13" t="s">
        <v>107</v>
      </c>
      <c r="BE146" s="134">
        <f>IF(N146="základná",J146,0)</f>
        <v>0</v>
      </c>
      <c r="BF146" s="134">
        <f>IF(N146="znížená",J146,0)</f>
        <v>0</v>
      </c>
      <c r="BG146" s="134">
        <f>IF(N146="zákl. prenesená",J146,0)</f>
        <v>0</v>
      </c>
      <c r="BH146" s="134">
        <f>IF(N146="zníž. prenesená",J146,0)</f>
        <v>0</v>
      </c>
      <c r="BI146" s="134">
        <f>IF(N146="nulová",J146,0)</f>
        <v>0</v>
      </c>
      <c r="BJ146" s="13" t="s">
        <v>113</v>
      </c>
      <c r="BK146" s="135">
        <f>ROUND(I146*H146,3)</f>
        <v>0</v>
      </c>
      <c r="BL146" s="13" t="s">
        <v>112</v>
      </c>
      <c r="BM146" s="133" t="s">
        <v>171</v>
      </c>
    </row>
    <row r="147" spans="2:65" s="1" customFormat="1" ht="24" customHeight="1">
      <c r="B147" s="124"/>
      <c r="C147" s="125" t="s">
        <v>172</v>
      </c>
      <c r="D147" s="189" t="s">
        <v>173</v>
      </c>
      <c r="E147" s="190"/>
      <c r="F147" s="191"/>
      <c r="G147" s="127" t="s">
        <v>119</v>
      </c>
      <c r="H147" s="128">
        <v>1.5</v>
      </c>
      <c r="I147" s="128">
        <v>0</v>
      </c>
      <c r="J147" s="128">
        <f>ROUND(I147*H147,3)</f>
        <v>0</v>
      </c>
      <c r="K147" s="126" t="s">
        <v>126</v>
      </c>
      <c r="L147" s="25"/>
      <c r="M147" s="129" t="s">
        <v>1</v>
      </c>
      <c r="N147" s="130" t="s">
        <v>34</v>
      </c>
      <c r="O147" s="131">
        <v>1.246</v>
      </c>
      <c r="P147" s="131">
        <f>O147*H147</f>
        <v>1.869</v>
      </c>
      <c r="Q147" s="131">
        <v>1.89076</v>
      </c>
      <c r="R147" s="131">
        <f>Q147*H147</f>
        <v>2.8361399999999999</v>
      </c>
      <c r="S147" s="131">
        <v>0</v>
      </c>
      <c r="T147" s="132">
        <f>S147*H147</f>
        <v>0</v>
      </c>
      <c r="AR147" s="133" t="s">
        <v>112</v>
      </c>
      <c r="AT147" s="133" t="s">
        <v>109</v>
      </c>
      <c r="AU147" s="133" t="s">
        <v>113</v>
      </c>
      <c r="AY147" s="13" t="s">
        <v>107</v>
      </c>
      <c r="BE147" s="134">
        <f>IF(N147="základná",J147,0)</f>
        <v>0</v>
      </c>
      <c r="BF147" s="134">
        <f>IF(N147="znížená",J147,0)</f>
        <v>0</v>
      </c>
      <c r="BG147" s="134">
        <f>IF(N147="zákl. prenesená",J147,0)</f>
        <v>0</v>
      </c>
      <c r="BH147" s="134">
        <f>IF(N147="zníž. prenesená",J147,0)</f>
        <v>0</v>
      </c>
      <c r="BI147" s="134">
        <f>IF(N147="nulová",J147,0)</f>
        <v>0</v>
      </c>
      <c r="BJ147" s="13" t="s">
        <v>113</v>
      </c>
      <c r="BK147" s="135">
        <f>ROUND(I147*H147,3)</f>
        <v>0</v>
      </c>
      <c r="BL147" s="13" t="s">
        <v>112</v>
      </c>
      <c r="BM147" s="133" t="s">
        <v>174</v>
      </c>
    </row>
    <row r="148" spans="2:65" s="1" customFormat="1" ht="24" customHeight="1">
      <c r="B148" s="124"/>
      <c r="C148" s="125" t="s">
        <v>7</v>
      </c>
      <c r="D148" s="189" t="s">
        <v>175</v>
      </c>
      <c r="E148" s="190"/>
      <c r="F148" s="191"/>
      <c r="G148" s="127" t="s">
        <v>119</v>
      </c>
      <c r="H148" s="128">
        <v>1.8</v>
      </c>
      <c r="I148" s="128">
        <v>0</v>
      </c>
      <c r="J148" s="128">
        <f>ROUND(I148*H148,3)</f>
        <v>0</v>
      </c>
      <c r="K148" s="126" t="s">
        <v>151</v>
      </c>
      <c r="L148" s="25"/>
      <c r="M148" s="129" t="s">
        <v>1</v>
      </c>
      <c r="N148" s="130" t="s">
        <v>34</v>
      </c>
      <c r="O148" s="131">
        <v>1.45703</v>
      </c>
      <c r="P148" s="131">
        <f>O148*H148</f>
        <v>2.6226540000000003</v>
      </c>
      <c r="Q148" s="131">
        <v>2.2031399999999999</v>
      </c>
      <c r="R148" s="131">
        <f>Q148*H148</f>
        <v>3.965652</v>
      </c>
      <c r="S148" s="131">
        <v>0</v>
      </c>
      <c r="T148" s="132">
        <f>S148*H148</f>
        <v>0</v>
      </c>
      <c r="AR148" s="133" t="s">
        <v>112</v>
      </c>
      <c r="AT148" s="133" t="s">
        <v>109</v>
      </c>
      <c r="AU148" s="133" t="s">
        <v>113</v>
      </c>
      <c r="AY148" s="13" t="s">
        <v>107</v>
      </c>
      <c r="BE148" s="134">
        <f>IF(N148="základná",J148,0)</f>
        <v>0</v>
      </c>
      <c r="BF148" s="134">
        <f>IF(N148="znížená",J148,0)</f>
        <v>0</v>
      </c>
      <c r="BG148" s="134">
        <f>IF(N148="zákl. prenesená",J148,0)</f>
        <v>0</v>
      </c>
      <c r="BH148" s="134">
        <f>IF(N148="zníž. prenesená",J148,0)</f>
        <v>0</v>
      </c>
      <c r="BI148" s="134">
        <f>IF(N148="nulová",J148,0)</f>
        <v>0</v>
      </c>
      <c r="BJ148" s="13" t="s">
        <v>113</v>
      </c>
      <c r="BK148" s="135">
        <f>ROUND(I148*H148,3)</f>
        <v>0</v>
      </c>
      <c r="BL148" s="13" t="s">
        <v>112</v>
      </c>
      <c r="BM148" s="133" t="s">
        <v>176</v>
      </c>
    </row>
    <row r="149" spans="2:65" s="11" customFormat="1" ht="22.9" customHeight="1">
      <c r="B149" s="112"/>
      <c r="D149" s="113" t="s">
        <v>67</v>
      </c>
      <c r="E149" s="122" t="s">
        <v>124</v>
      </c>
      <c r="F149" s="122" t="s">
        <v>177</v>
      </c>
      <c r="J149" s="123">
        <f>BK149</f>
        <v>0</v>
      </c>
      <c r="L149" s="112"/>
      <c r="M149" s="116"/>
      <c r="N149" s="117"/>
      <c r="O149" s="117"/>
      <c r="P149" s="118">
        <f>SUM(P150:P153)</f>
        <v>138.6</v>
      </c>
      <c r="Q149" s="117"/>
      <c r="R149" s="118">
        <f>SUM(R150:R153)</f>
        <v>191.63249999999999</v>
      </c>
      <c r="S149" s="117"/>
      <c r="T149" s="119">
        <f>SUM(T150:T153)</f>
        <v>0</v>
      </c>
      <c r="AR149" s="113" t="s">
        <v>76</v>
      </c>
      <c r="AT149" s="120" t="s">
        <v>67</v>
      </c>
      <c r="AU149" s="120" t="s">
        <v>76</v>
      </c>
      <c r="AY149" s="113" t="s">
        <v>107</v>
      </c>
      <c r="BK149" s="121">
        <f>SUM(BK150:BK153)</f>
        <v>0</v>
      </c>
    </row>
    <row r="150" spans="2:65" s="1" customFormat="1" ht="24" customHeight="1">
      <c r="B150" s="124"/>
      <c r="C150" s="125" t="s">
        <v>178</v>
      </c>
      <c r="D150" s="189" t="s">
        <v>179</v>
      </c>
      <c r="E150" s="190"/>
      <c r="F150" s="191"/>
      <c r="G150" s="127" t="s">
        <v>111</v>
      </c>
      <c r="H150" s="128">
        <v>112.5</v>
      </c>
      <c r="I150" s="128">
        <v>0</v>
      </c>
      <c r="J150" s="128">
        <f>ROUND(I150*H150,3)</f>
        <v>0</v>
      </c>
      <c r="K150" s="126" t="s">
        <v>1</v>
      </c>
      <c r="L150" s="25"/>
      <c r="M150" s="129" t="s">
        <v>1</v>
      </c>
      <c r="N150" s="130" t="s">
        <v>34</v>
      </c>
      <c r="O150" s="131">
        <v>1.232</v>
      </c>
      <c r="P150" s="131">
        <f>O150*H150</f>
        <v>138.6</v>
      </c>
      <c r="Q150" s="131">
        <v>1.7034</v>
      </c>
      <c r="R150" s="131">
        <f>Q150*H150</f>
        <v>191.63249999999999</v>
      </c>
      <c r="S150" s="131">
        <v>0</v>
      </c>
      <c r="T150" s="132">
        <f>S150*H150</f>
        <v>0</v>
      </c>
      <c r="AR150" s="133" t="s">
        <v>112</v>
      </c>
      <c r="AT150" s="133" t="s">
        <v>109</v>
      </c>
      <c r="AU150" s="133" t="s">
        <v>113</v>
      </c>
      <c r="AY150" s="13" t="s">
        <v>107</v>
      </c>
      <c r="BE150" s="134">
        <f>IF(N150="základná",J150,0)</f>
        <v>0</v>
      </c>
      <c r="BF150" s="134">
        <f>IF(N150="znížená",J150,0)</f>
        <v>0</v>
      </c>
      <c r="BG150" s="134">
        <f>IF(N150="zákl. prenesená",J150,0)</f>
        <v>0</v>
      </c>
      <c r="BH150" s="134">
        <f>IF(N150="zníž. prenesená",J150,0)</f>
        <v>0</v>
      </c>
      <c r="BI150" s="134">
        <f>IF(N150="nulová",J150,0)</f>
        <v>0</v>
      </c>
      <c r="BJ150" s="13" t="s">
        <v>113</v>
      </c>
      <c r="BK150" s="135">
        <f>ROUND(I150*H150,3)</f>
        <v>0</v>
      </c>
      <c r="BL150" s="13" t="s">
        <v>112</v>
      </c>
      <c r="BM150" s="133" t="s">
        <v>180</v>
      </c>
    </row>
    <row r="151" spans="2:65" s="1" customFormat="1" ht="24" customHeight="1">
      <c r="B151" s="124"/>
      <c r="C151" s="125" t="s">
        <v>181</v>
      </c>
      <c r="D151" s="189" t="s">
        <v>182</v>
      </c>
      <c r="E151" s="190"/>
      <c r="F151" s="191"/>
      <c r="G151" s="127" t="s">
        <v>111</v>
      </c>
      <c r="H151" s="128">
        <v>112.5</v>
      </c>
      <c r="I151" s="128">
        <v>0</v>
      </c>
      <c r="J151" s="128">
        <f>ROUND(I151*H151,3)</f>
        <v>0</v>
      </c>
      <c r="K151" s="126" t="s">
        <v>1</v>
      </c>
      <c r="L151" s="25"/>
      <c r="M151" s="129" t="s">
        <v>1</v>
      </c>
      <c r="N151" s="130" t="s">
        <v>34</v>
      </c>
      <c r="O151" s="131">
        <v>0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AR151" s="133" t="s">
        <v>112</v>
      </c>
      <c r="AT151" s="133" t="s">
        <v>109</v>
      </c>
      <c r="AU151" s="133" t="s">
        <v>113</v>
      </c>
      <c r="AY151" s="13" t="s">
        <v>107</v>
      </c>
      <c r="BE151" s="134">
        <f>IF(N151="základná",J151,0)</f>
        <v>0</v>
      </c>
      <c r="BF151" s="134">
        <f>IF(N151="znížená",J151,0)</f>
        <v>0</v>
      </c>
      <c r="BG151" s="134">
        <f>IF(N151="zákl. prenesená",J151,0)</f>
        <v>0</v>
      </c>
      <c r="BH151" s="134">
        <f>IF(N151="zníž. prenesená",J151,0)</f>
        <v>0</v>
      </c>
      <c r="BI151" s="134">
        <f>IF(N151="nulová",J151,0)</f>
        <v>0</v>
      </c>
      <c r="BJ151" s="13" t="s">
        <v>113</v>
      </c>
      <c r="BK151" s="135">
        <f>ROUND(I151*H151,3)</f>
        <v>0</v>
      </c>
      <c r="BL151" s="13" t="s">
        <v>112</v>
      </c>
      <c r="BM151" s="133" t="s">
        <v>183</v>
      </c>
    </row>
    <row r="152" spans="2:65" s="1" customFormat="1" ht="24" customHeight="1">
      <c r="B152" s="124"/>
      <c r="C152" s="125" t="s">
        <v>184</v>
      </c>
      <c r="D152" s="189" t="s">
        <v>185</v>
      </c>
      <c r="E152" s="190"/>
      <c r="F152" s="191"/>
      <c r="G152" s="127" t="s">
        <v>111</v>
      </c>
      <c r="H152" s="128">
        <v>112.5</v>
      </c>
      <c r="I152" s="128">
        <v>0</v>
      </c>
      <c r="J152" s="128">
        <f>ROUND(I152*H152,3)</f>
        <v>0</v>
      </c>
      <c r="K152" s="126" t="s">
        <v>1</v>
      </c>
      <c r="L152" s="25"/>
      <c r="M152" s="129" t="s">
        <v>1</v>
      </c>
      <c r="N152" s="130" t="s">
        <v>34</v>
      </c>
      <c r="O152" s="131">
        <v>0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AR152" s="133" t="s">
        <v>112</v>
      </c>
      <c r="AT152" s="133" t="s">
        <v>109</v>
      </c>
      <c r="AU152" s="133" t="s">
        <v>113</v>
      </c>
      <c r="AY152" s="13" t="s">
        <v>107</v>
      </c>
      <c r="BE152" s="134">
        <f>IF(N152="základná",J152,0)</f>
        <v>0</v>
      </c>
      <c r="BF152" s="134">
        <f>IF(N152="znížená",J152,0)</f>
        <v>0</v>
      </c>
      <c r="BG152" s="134">
        <f>IF(N152="zákl. prenesená",J152,0)</f>
        <v>0</v>
      </c>
      <c r="BH152" s="134">
        <f>IF(N152="zníž. prenesená",J152,0)</f>
        <v>0</v>
      </c>
      <c r="BI152" s="134">
        <f>IF(N152="nulová",J152,0)</f>
        <v>0</v>
      </c>
      <c r="BJ152" s="13" t="s">
        <v>113</v>
      </c>
      <c r="BK152" s="135">
        <f>ROUND(I152*H152,3)</f>
        <v>0</v>
      </c>
      <c r="BL152" s="13" t="s">
        <v>112</v>
      </c>
      <c r="BM152" s="133" t="s">
        <v>186</v>
      </c>
    </row>
    <row r="153" spans="2:65" s="1" customFormat="1" ht="16.5" customHeight="1">
      <c r="B153" s="124"/>
      <c r="C153" s="125" t="s">
        <v>187</v>
      </c>
      <c r="D153" s="189" t="s">
        <v>188</v>
      </c>
      <c r="E153" s="190"/>
      <c r="F153" s="191"/>
      <c r="G153" s="127" t="s">
        <v>111</v>
      </c>
      <c r="H153" s="128">
        <v>112.5</v>
      </c>
      <c r="I153" s="128">
        <v>0</v>
      </c>
      <c r="J153" s="128">
        <f>ROUND(I153*H153,3)</f>
        <v>0</v>
      </c>
      <c r="K153" s="126" t="s">
        <v>1</v>
      </c>
      <c r="L153" s="25"/>
      <c r="M153" s="129" t="s">
        <v>1</v>
      </c>
      <c r="N153" s="130" t="s">
        <v>34</v>
      </c>
      <c r="O153" s="131">
        <v>0</v>
      </c>
      <c r="P153" s="131">
        <f>O153*H153</f>
        <v>0</v>
      </c>
      <c r="Q153" s="131">
        <v>0</v>
      </c>
      <c r="R153" s="131">
        <f>Q153*H153</f>
        <v>0</v>
      </c>
      <c r="S153" s="131">
        <v>0</v>
      </c>
      <c r="T153" s="132">
        <f>S153*H153</f>
        <v>0</v>
      </c>
      <c r="AR153" s="133" t="s">
        <v>112</v>
      </c>
      <c r="AT153" s="133" t="s">
        <v>109</v>
      </c>
      <c r="AU153" s="133" t="s">
        <v>113</v>
      </c>
      <c r="AY153" s="13" t="s">
        <v>107</v>
      </c>
      <c r="BE153" s="134">
        <f>IF(N153="základná",J153,0)</f>
        <v>0</v>
      </c>
      <c r="BF153" s="134">
        <f>IF(N153="znížená",J153,0)</f>
        <v>0</v>
      </c>
      <c r="BG153" s="134">
        <f>IF(N153="zákl. prenesená",J153,0)</f>
        <v>0</v>
      </c>
      <c r="BH153" s="134">
        <f>IF(N153="zníž. prenesená",J153,0)</f>
        <v>0</v>
      </c>
      <c r="BI153" s="134">
        <f>IF(N153="nulová",J153,0)</f>
        <v>0</v>
      </c>
      <c r="BJ153" s="13" t="s">
        <v>113</v>
      </c>
      <c r="BK153" s="135">
        <f>ROUND(I153*H153,3)</f>
        <v>0</v>
      </c>
      <c r="BL153" s="13" t="s">
        <v>112</v>
      </c>
      <c r="BM153" s="133" t="s">
        <v>189</v>
      </c>
    </row>
    <row r="154" spans="2:65" s="11" customFormat="1" ht="22.9" customHeight="1">
      <c r="B154" s="112"/>
      <c r="D154" s="113" t="s">
        <v>67</v>
      </c>
      <c r="E154" s="122" t="s">
        <v>134</v>
      </c>
      <c r="F154" s="122" t="s">
        <v>190</v>
      </c>
      <c r="J154" s="123">
        <f>BK154</f>
        <v>0</v>
      </c>
      <c r="L154" s="112"/>
      <c r="M154" s="116"/>
      <c r="N154" s="117"/>
      <c r="O154" s="117"/>
      <c r="P154" s="118">
        <f>SUM(P155:P197)</f>
        <v>132.18365</v>
      </c>
      <c r="Q154" s="117"/>
      <c r="R154" s="118">
        <f>SUM(R155:R197)</f>
        <v>2.0520079999999998</v>
      </c>
      <c r="S154" s="117"/>
      <c r="T154" s="119">
        <f>SUM(T155:T197)</f>
        <v>0</v>
      </c>
      <c r="AR154" s="113" t="s">
        <v>76</v>
      </c>
      <c r="AT154" s="120" t="s">
        <v>67</v>
      </c>
      <c r="AU154" s="120" t="s">
        <v>76</v>
      </c>
      <c r="AY154" s="113" t="s">
        <v>107</v>
      </c>
      <c r="BK154" s="121">
        <f>SUM(BK155:BK197)</f>
        <v>0</v>
      </c>
    </row>
    <row r="155" spans="2:65" s="1" customFormat="1" ht="24" customHeight="1">
      <c r="B155" s="124"/>
      <c r="C155" s="125" t="s">
        <v>191</v>
      </c>
      <c r="D155" s="189" t="s">
        <v>192</v>
      </c>
      <c r="E155" s="190"/>
      <c r="F155" s="191"/>
      <c r="G155" s="127" t="s">
        <v>193</v>
      </c>
      <c r="H155" s="128">
        <v>151</v>
      </c>
      <c r="I155" s="128">
        <v>0</v>
      </c>
      <c r="J155" s="128">
        <f t="shared" ref="J155:J197" si="10">ROUND(I155*H155,3)</f>
        <v>0</v>
      </c>
      <c r="K155" s="126" t="s">
        <v>151</v>
      </c>
      <c r="L155" s="25"/>
      <c r="M155" s="129" t="s">
        <v>1</v>
      </c>
      <c r="N155" s="130" t="s">
        <v>34</v>
      </c>
      <c r="O155" s="131">
        <v>5.5E-2</v>
      </c>
      <c r="P155" s="131">
        <f t="shared" ref="P155:P197" si="11">O155*H155</f>
        <v>8.3049999999999997</v>
      </c>
      <c r="Q155" s="131">
        <v>0</v>
      </c>
      <c r="R155" s="131">
        <f t="shared" ref="R155:R197" si="12">Q155*H155</f>
        <v>0</v>
      </c>
      <c r="S155" s="131">
        <v>0</v>
      </c>
      <c r="T155" s="132">
        <f t="shared" ref="T155:T197" si="13">S155*H155</f>
        <v>0</v>
      </c>
      <c r="AR155" s="133" t="s">
        <v>147</v>
      </c>
      <c r="AT155" s="133" t="s">
        <v>109</v>
      </c>
      <c r="AU155" s="133" t="s">
        <v>113</v>
      </c>
      <c r="AY155" s="13" t="s">
        <v>107</v>
      </c>
      <c r="BE155" s="134">
        <f t="shared" ref="BE155:BE197" si="14">IF(N155="základná",J155,0)</f>
        <v>0</v>
      </c>
      <c r="BF155" s="134">
        <f t="shared" ref="BF155:BF197" si="15">IF(N155="znížená",J155,0)</f>
        <v>0</v>
      </c>
      <c r="BG155" s="134">
        <f t="shared" ref="BG155:BG197" si="16">IF(N155="zákl. prenesená",J155,0)</f>
        <v>0</v>
      </c>
      <c r="BH155" s="134">
        <f t="shared" ref="BH155:BH197" si="17">IF(N155="zníž. prenesená",J155,0)</f>
        <v>0</v>
      </c>
      <c r="BI155" s="134">
        <f t="shared" ref="BI155:BI197" si="18">IF(N155="nulová",J155,0)</f>
        <v>0</v>
      </c>
      <c r="BJ155" s="13" t="s">
        <v>113</v>
      </c>
      <c r="BK155" s="135">
        <f t="shared" ref="BK155:BK197" si="19">ROUND(I155*H155,3)</f>
        <v>0</v>
      </c>
      <c r="BL155" s="13" t="s">
        <v>147</v>
      </c>
      <c r="BM155" s="133" t="s">
        <v>194</v>
      </c>
    </row>
    <row r="156" spans="2:65" s="1" customFormat="1" ht="16.5" customHeight="1">
      <c r="B156" s="124"/>
      <c r="C156" s="125" t="s">
        <v>195</v>
      </c>
      <c r="D156" s="189" t="s">
        <v>196</v>
      </c>
      <c r="E156" s="190"/>
      <c r="F156" s="191"/>
      <c r="G156" s="127" t="s">
        <v>193</v>
      </c>
      <c r="H156" s="128">
        <v>151</v>
      </c>
      <c r="I156" s="128">
        <v>0</v>
      </c>
      <c r="J156" s="128">
        <f t="shared" si="10"/>
        <v>0</v>
      </c>
      <c r="K156" s="126" t="s">
        <v>197</v>
      </c>
      <c r="L156" s="25"/>
      <c r="M156" s="129" t="s">
        <v>1</v>
      </c>
      <c r="N156" s="130" t="s">
        <v>34</v>
      </c>
      <c r="O156" s="131">
        <v>0.44</v>
      </c>
      <c r="P156" s="131">
        <f t="shared" si="11"/>
        <v>66.44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AR156" s="133" t="s">
        <v>147</v>
      </c>
      <c r="AT156" s="133" t="s">
        <v>109</v>
      </c>
      <c r="AU156" s="133" t="s">
        <v>113</v>
      </c>
      <c r="AY156" s="13" t="s">
        <v>107</v>
      </c>
      <c r="BE156" s="134">
        <f t="shared" si="14"/>
        <v>0</v>
      </c>
      <c r="BF156" s="134">
        <f t="shared" si="15"/>
        <v>0</v>
      </c>
      <c r="BG156" s="134">
        <f t="shared" si="16"/>
        <v>0</v>
      </c>
      <c r="BH156" s="134">
        <f t="shared" si="17"/>
        <v>0</v>
      </c>
      <c r="BI156" s="134">
        <f t="shared" si="18"/>
        <v>0</v>
      </c>
      <c r="BJ156" s="13" t="s">
        <v>113</v>
      </c>
      <c r="BK156" s="135">
        <f t="shared" si="19"/>
        <v>0</v>
      </c>
      <c r="BL156" s="13" t="s">
        <v>147</v>
      </c>
      <c r="BM156" s="133" t="s">
        <v>198</v>
      </c>
    </row>
    <row r="157" spans="2:65" s="1" customFormat="1" ht="24" customHeight="1">
      <c r="B157" s="124"/>
      <c r="C157" s="125" t="s">
        <v>199</v>
      </c>
      <c r="D157" s="189" t="s">
        <v>200</v>
      </c>
      <c r="E157" s="190"/>
      <c r="F157" s="191"/>
      <c r="G157" s="127" t="s">
        <v>193</v>
      </c>
      <c r="H157" s="128">
        <v>8</v>
      </c>
      <c r="I157" s="128">
        <v>0</v>
      </c>
      <c r="J157" s="128">
        <f t="shared" si="10"/>
        <v>0</v>
      </c>
      <c r="K157" s="126" t="s">
        <v>126</v>
      </c>
      <c r="L157" s="25"/>
      <c r="M157" s="129" t="s">
        <v>1</v>
      </c>
      <c r="N157" s="130" t="s">
        <v>34</v>
      </c>
      <c r="O157" s="131">
        <v>3.5000000000000003E-2</v>
      </c>
      <c r="P157" s="131">
        <f t="shared" si="11"/>
        <v>0.28000000000000003</v>
      </c>
      <c r="Q157" s="131">
        <v>1.0000000000000001E-5</v>
      </c>
      <c r="R157" s="131">
        <f t="shared" si="12"/>
        <v>8.0000000000000007E-5</v>
      </c>
      <c r="S157" s="131">
        <v>0</v>
      </c>
      <c r="T157" s="132">
        <f t="shared" si="13"/>
        <v>0</v>
      </c>
      <c r="AR157" s="133" t="s">
        <v>112</v>
      </c>
      <c r="AT157" s="133" t="s">
        <v>109</v>
      </c>
      <c r="AU157" s="133" t="s">
        <v>113</v>
      </c>
      <c r="AY157" s="13" t="s">
        <v>107</v>
      </c>
      <c r="BE157" s="134">
        <f t="shared" si="14"/>
        <v>0</v>
      </c>
      <c r="BF157" s="134">
        <f t="shared" si="15"/>
        <v>0</v>
      </c>
      <c r="BG157" s="134">
        <f t="shared" si="16"/>
        <v>0</v>
      </c>
      <c r="BH157" s="134">
        <f t="shared" si="17"/>
        <v>0</v>
      </c>
      <c r="BI157" s="134">
        <f t="shared" si="18"/>
        <v>0</v>
      </c>
      <c r="BJ157" s="13" t="s">
        <v>113</v>
      </c>
      <c r="BK157" s="135">
        <f t="shared" si="19"/>
        <v>0</v>
      </c>
      <c r="BL157" s="13" t="s">
        <v>112</v>
      </c>
      <c r="BM157" s="133" t="s">
        <v>201</v>
      </c>
    </row>
    <row r="158" spans="2:65" s="1" customFormat="1" ht="24" customHeight="1">
      <c r="B158" s="124"/>
      <c r="C158" s="136" t="s">
        <v>202</v>
      </c>
      <c r="D158" s="186" t="s">
        <v>323</v>
      </c>
      <c r="E158" s="187"/>
      <c r="F158" s="188"/>
      <c r="G158" s="138" t="s">
        <v>163</v>
      </c>
      <c r="H158" s="139">
        <v>8</v>
      </c>
      <c r="I158" s="139">
        <v>0</v>
      </c>
      <c r="J158" s="139">
        <f t="shared" si="10"/>
        <v>0</v>
      </c>
      <c r="K158" s="137" t="s">
        <v>126</v>
      </c>
      <c r="L158" s="140"/>
      <c r="M158" s="141" t="s">
        <v>1</v>
      </c>
      <c r="N158" s="142" t="s">
        <v>34</v>
      </c>
      <c r="O158" s="131">
        <v>0</v>
      </c>
      <c r="P158" s="131">
        <f t="shared" si="11"/>
        <v>0</v>
      </c>
      <c r="Q158" s="131">
        <v>1.2899999999999999E-3</v>
      </c>
      <c r="R158" s="131">
        <f t="shared" si="12"/>
        <v>1.0319999999999999E-2</v>
      </c>
      <c r="S158" s="131">
        <v>0</v>
      </c>
      <c r="T158" s="132">
        <f t="shared" si="13"/>
        <v>0</v>
      </c>
      <c r="AR158" s="133" t="s">
        <v>134</v>
      </c>
      <c r="AT158" s="133" t="s">
        <v>157</v>
      </c>
      <c r="AU158" s="133" t="s">
        <v>113</v>
      </c>
      <c r="AY158" s="13" t="s">
        <v>107</v>
      </c>
      <c r="BE158" s="134">
        <f t="shared" si="14"/>
        <v>0</v>
      </c>
      <c r="BF158" s="134">
        <f t="shared" si="15"/>
        <v>0</v>
      </c>
      <c r="BG158" s="134">
        <f t="shared" si="16"/>
        <v>0</v>
      </c>
      <c r="BH158" s="134">
        <f t="shared" si="17"/>
        <v>0</v>
      </c>
      <c r="BI158" s="134">
        <f t="shared" si="18"/>
        <v>0</v>
      </c>
      <c r="BJ158" s="13" t="s">
        <v>113</v>
      </c>
      <c r="BK158" s="135">
        <f t="shared" si="19"/>
        <v>0</v>
      </c>
      <c r="BL158" s="13" t="s">
        <v>112</v>
      </c>
      <c r="BM158" s="133" t="s">
        <v>203</v>
      </c>
    </row>
    <row r="159" spans="2:65" s="1" customFormat="1" ht="24" customHeight="1">
      <c r="B159" s="124"/>
      <c r="C159" s="125" t="s">
        <v>204</v>
      </c>
      <c r="D159" s="189" t="s">
        <v>205</v>
      </c>
      <c r="E159" s="190"/>
      <c r="F159" s="191"/>
      <c r="G159" s="127" t="s">
        <v>193</v>
      </c>
      <c r="H159" s="128">
        <v>24</v>
      </c>
      <c r="I159" s="128">
        <v>0</v>
      </c>
      <c r="J159" s="128">
        <f t="shared" si="10"/>
        <v>0</v>
      </c>
      <c r="K159" s="126" t="s">
        <v>126</v>
      </c>
      <c r="L159" s="25"/>
      <c r="M159" s="129" t="s">
        <v>1</v>
      </c>
      <c r="N159" s="130" t="s">
        <v>34</v>
      </c>
      <c r="O159" s="131">
        <v>0.04</v>
      </c>
      <c r="P159" s="131">
        <f t="shared" si="11"/>
        <v>0.96</v>
      </c>
      <c r="Q159" s="131">
        <v>1.0000000000000001E-5</v>
      </c>
      <c r="R159" s="131">
        <f t="shared" si="12"/>
        <v>2.4000000000000003E-4</v>
      </c>
      <c r="S159" s="131">
        <v>0</v>
      </c>
      <c r="T159" s="132">
        <f t="shared" si="13"/>
        <v>0</v>
      </c>
      <c r="AR159" s="133" t="s">
        <v>112</v>
      </c>
      <c r="AT159" s="133" t="s">
        <v>109</v>
      </c>
      <c r="AU159" s="133" t="s">
        <v>113</v>
      </c>
      <c r="AY159" s="13" t="s">
        <v>107</v>
      </c>
      <c r="BE159" s="134">
        <f t="shared" si="14"/>
        <v>0</v>
      </c>
      <c r="BF159" s="134">
        <f t="shared" si="15"/>
        <v>0</v>
      </c>
      <c r="BG159" s="134">
        <f t="shared" si="16"/>
        <v>0</v>
      </c>
      <c r="BH159" s="134">
        <f t="shared" si="17"/>
        <v>0</v>
      </c>
      <c r="BI159" s="134">
        <f t="shared" si="18"/>
        <v>0</v>
      </c>
      <c r="BJ159" s="13" t="s">
        <v>113</v>
      </c>
      <c r="BK159" s="135">
        <f t="shared" si="19"/>
        <v>0</v>
      </c>
      <c r="BL159" s="13" t="s">
        <v>112</v>
      </c>
      <c r="BM159" s="133" t="s">
        <v>206</v>
      </c>
    </row>
    <row r="160" spans="2:65" s="1" customFormat="1" ht="24" customHeight="1">
      <c r="B160" s="124"/>
      <c r="C160" s="136" t="s">
        <v>207</v>
      </c>
      <c r="D160" s="186" t="s">
        <v>324</v>
      </c>
      <c r="E160" s="187"/>
      <c r="F160" s="188"/>
      <c r="G160" s="138" t="s">
        <v>163</v>
      </c>
      <c r="H160" s="139">
        <v>4.8</v>
      </c>
      <c r="I160" s="139">
        <v>0</v>
      </c>
      <c r="J160" s="139">
        <f t="shared" si="10"/>
        <v>0</v>
      </c>
      <c r="K160" s="137" t="s">
        <v>126</v>
      </c>
      <c r="L160" s="140"/>
      <c r="M160" s="141" t="s">
        <v>1</v>
      </c>
      <c r="N160" s="142" t="s">
        <v>34</v>
      </c>
      <c r="O160" s="131">
        <v>0</v>
      </c>
      <c r="P160" s="131">
        <f t="shared" si="11"/>
        <v>0</v>
      </c>
      <c r="Q160" s="131">
        <v>6.8599999999999998E-3</v>
      </c>
      <c r="R160" s="131">
        <f t="shared" si="12"/>
        <v>3.2927999999999999E-2</v>
      </c>
      <c r="S160" s="131">
        <v>0</v>
      </c>
      <c r="T160" s="132">
        <f t="shared" si="13"/>
        <v>0</v>
      </c>
      <c r="AR160" s="133" t="s">
        <v>134</v>
      </c>
      <c r="AT160" s="133" t="s">
        <v>157</v>
      </c>
      <c r="AU160" s="133" t="s">
        <v>113</v>
      </c>
      <c r="AY160" s="13" t="s">
        <v>107</v>
      </c>
      <c r="BE160" s="134">
        <f t="shared" si="14"/>
        <v>0</v>
      </c>
      <c r="BF160" s="134">
        <f t="shared" si="15"/>
        <v>0</v>
      </c>
      <c r="BG160" s="134">
        <f t="shared" si="16"/>
        <v>0</v>
      </c>
      <c r="BH160" s="134">
        <f t="shared" si="17"/>
        <v>0</v>
      </c>
      <c r="BI160" s="134">
        <f t="shared" si="18"/>
        <v>0</v>
      </c>
      <c r="BJ160" s="13" t="s">
        <v>113</v>
      </c>
      <c r="BK160" s="135">
        <f t="shared" si="19"/>
        <v>0</v>
      </c>
      <c r="BL160" s="13" t="s">
        <v>112</v>
      </c>
      <c r="BM160" s="133" t="s">
        <v>208</v>
      </c>
    </row>
    <row r="161" spans="2:65" s="1" customFormat="1" ht="24" customHeight="1">
      <c r="B161" s="124"/>
      <c r="C161" s="125" t="s">
        <v>209</v>
      </c>
      <c r="D161" s="189" t="s">
        <v>210</v>
      </c>
      <c r="E161" s="190"/>
      <c r="F161" s="191"/>
      <c r="G161" s="127" t="s">
        <v>193</v>
      </c>
      <c r="H161" s="128">
        <v>81</v>
      </c>
      <c r="I161" s="128">
        <v>0</v>
      </c>
      <c r="J161" s="128">
        <f t="shared" si="10"/>
        <v>0</v>
      </c>
      <c r="K161" s="126" t="s">
        <v>126</v>
      </c>
      <c r="L161" s="25"/>
      <c r="M161" s="129" t="s">
        <v>1</v>
      </c>
      <c r="N161" s="130" t="s">
        <v>34</v>
      </c>
      <c r="O161" s="131">
        <v>4.2999999999999997E-2</v>
      </c>
      <c r="P161" s="131">
        <f t="shared" si="11"/>
        <v>3.4829999999999997</v>
      </c>
      <c r="Q161" s="131">
        <v>1.0000000000000001E-5</v>
      </c>
      <c r="R161" s="131">
        <f t="shared" si="12"/>
        <v>8.1000000000000006E-4</v>
      </c>
      <c r="S161" s="131">
        <v>0</v>
      </c>
      <c r="T161" s="132">
        <f t="shared" si="13"/>
        <v>0</v>
      </c>
      <c r="AR161" s="133" t="s">
        <v>112</v>
      </c>
      <c r="AT161" s="133" t="s">
        <v>109</v>
      </c>
      <c r="AU161" s="133" t="s">
        <v>113</v>
      </c>
      <c r="AY161" s="13" t="s">
        <v>107</v>
      </c>
      <c r="BE161" s="134">
        <f t="shared" si="14"/>
        <v>0</v>
      </c>
      <c r="BF161" s="134">
        <f t="shared" si="15"/>
        <v>0</v>
      </c>
      <c r="BG161" s="134">
        <f t="shared" si="16"/>
        <v>0</v>
      </c>
      <c r="BH161" s="134">
        <f t="shared" si="17"/>
        <v>0</v>
      </c>
      <c r="BI161" s="134">
        <f t="shared" si="18"/>
        <v>0</v>
      </c>
      <c r="BJ161" s="13" t="s">
        <v>113</v>
      </c>
      <c r="BK161" s="135">
        <f t="shared" si="19"/>
        <v>0</v>
      </c>
      <c r="BL161" s="13" t="s">
        <v>112</v>
      </c>
      <c r="BM161" s="133" t="s">
        <v>211</v>
      </c>
    </row>
    <row r="162" spans="2:65" s="1" customFormat="1" ht="24" customHeight="1">
      <c r="B162" s="124"/>
      <c r="C162" s="136" t="s">
        <v>212</v>
      </c>
      <c r="D162" s="186" t="s">
        <v>325</v>
      </c>
      <c r="E162" s="187"/>
      <c r="F162" s="188"/>
      <c r="G162" s="138" t="s">
        <v>163</v>
      </c>
      <c r="H162" s="139">
        <v>16.2</v>
      </c>
      <c r="I162" s="139">
        <v>0</v>
      </c>
      <c r="J162" s="139">
        <f t="shared" si="10"/>
        <v>0</v>
      </c>
      <c r="K162" s="137" t="s">
        <v>126</v>
      </c>
      <c r="L162" s="140"/>
      <c r="M162" s="141" t="s">
        <v>1</v>
      </c>
      <c r="N162" s="142" t="s">
        <v>34</v>
      </c>
      <c r="O162" s="131">
        <v>0</v>
      </c>
      <c r="P162" s="131">
        <f t="shared" si="11"/>
        <v>0</v>
      </c>
      <c r="Q162" s="131">
        <v>1.278E-2</v>
      </c>
      <c r="R162" s="131">
        <f t="shared" si="12"/>
        <v>0.207036</v>
      </c>
      <c r="S162" s="131">
        <v>0</v>
      </c>
      <c r="T162" s="132">
        <f t="shared" si="13"/>
        <v>0</v>
      </c>
      <c r="AR162" s="133" t="s">
        <v>134</v>
      </c>
      <c r="AT162" s="133" t="s">
        <v>157</v>
      </c>
      <c r="AU162" s="133" t="s">
        <v>113</v>
      </c>
      <c r="AY162" s="13" t="s">
        <v>107</v>
      </c>
      <c r="BE162" s="134">
        <f t="shared" si="14"/>
        <v>0</v>
      </c>
      <c r="BF162" s="134">
        <f t="shared" si="15"/>
        <v>0</v>
      </c>
      <c r="BG162" s="134">
        <f t="shared" si="16"/>
        <v>0</v>
      </c>
      <c r="BH162" s="134">
        <f t="shared" si="17"/>
        <v>0</v>
      </c>
      <c r="BI162" s="134">
        <f t="shared" si="18"/>
        <v>0</v>
      </c>
      <c r="BJ162" s="13" t="s">
        <v>113</v>
      </c>
      <c r="BK162" s="135">
        <f t="shared" si="19"/>
        <v>0</v>
      </c>
      <c r="BL162" s="13" t="s">
        <v>112</v>
      </c>
      <c r="BM162" s="133" t="s">
        <v>213</v>
      </c>
    </row>
    <row r="163" spans="2:65" s="1" customFormat="1" ht="24" customHeight="1">
      <c r="B163" s="124"/>
      <c r="C163" s="125" t="s">
        <v>214</v>
      </c>
      <c r="D163" s="189" t="s">
        <v>215</v>
      </c>
      <c r="E163" s="190"/>
      <c r="F163" s="191"/>
      <c r="G163" s="127" t="s">
        <v>193</v>
      </c>
      <c r="H163" s="128">
        <v>38</v>
      </c>
      <c r="I163" s="128">
        <v>0</v>
      </c>
      <c r="J163" s="128">
        <f t="shared" si="10"/>
        <v>0</v>
      </c>
      <c r="K163" s="126" t="s">
        <v>126</v>
      </c>
      <c r="L163" s="25"/>
      <c r="M163" s="129" t="s">
        <v>1</v>
      </c>
      <c r="N163" s="130" t="s">
        <v>34</v>
      </c>
      <c r="O163" s="131">
        <v>4.7E-2</v>
      </c>
      <c r="P163" s="131">
        <f t="shared" si="11"/>
        <v>1.786</v>
      </c>
      <c r="Q163" s="131">
        <v>1.0000000000000001E-5</v>
      </c>
      <c r="R163" s="131">
        <f t="shared" si="12"/>
        <v>3.8000000000000002E-4</v>
      </c>
      <c r="S163" s="131">
        <v>0</v>
      </c>
      <c r="T163" s="132">
        <f t="shared" si="13"/>
        <v>0</v>
      </c>
      <c r="AR163" s="133" t="s">
        <v>112</v>
      </c>
      <c r="AT163" s="133" t="s">
        <v>109</v>
      </c>
      <c r="AU163" s="133" t="s">
        <v>113</v>
      </c>
      <c r="AY163" s="13" t="s">
        <v>107</v>
      </c>
      <c r="BE163" s="134">
        <f t="shared" si="14"/>
        <v>0</v>
      </c>
      <c r="BF163" s="134">
        <f t="shared" si="15"/>
        <v>0</v>
      </c>
      <c r="BG163" s="134">
        <f t="shared" si="16"/>
        <v>0</v>
      </c>
      <c r="BH163" s="134">
        <f t="shared" si="17"/>
        <v>0</v>
      </c>
      <c r="BI163" s="134">
        <f t="shared" si="18"/>
        <v>0</v>
      </c>
      <c r="BJ163" s="13" t="s">
        <v>113</v>
      </c>
      <c r="BK163" s="135">
        <f t="shared" si="19"/>
        <v>0</v>
      </c>
      <c r="BL163" s="13" t="s">
        <v>112</v>
      </c>
      <c r="BM163" s="133" t="s">
        <v>216</v>
      </c>
    </row>
    <row r="164" spans="2:65" s="1" customFormat="1" ht="24" customHeight="1">
      <c r="B164" s="124"/>
      <c r="C164" s="136" t="s">
        <v>217</v>
      </c>
      <c r="D164" s="186" t="s">
        <v>326</v>
      </c>
      <c r="E164" s="187"/>
      <c r="F164" s="188"/>
      <c r="G164" s="138" t="s">
        <v>163</v>
      </c>
      <c r="H164" s="139">
        <v>7.6</v>
      </c>
      <c r="I164" s="139">
        <v>0</v>
      </c>
      <c r="J164" s="139">
        <f t="shared" si="10"/>
        <v>0</v>
      </c>
      <c r="K164" s="137" t="s">
        <v>126</v>
      </c>
      <c r="L164" s="140"/>
      <c r="M164" s="141" t="s">
        <v>1</v>
      </c>
      <c r="N164" s="142" t="s">
        <v>34</v>
      </c>
      <c r="O164" s="131">
        <v>0</v>
      </c>
      <c r="P164" s="131">
        <f t="shared" si="11"/>
        <v>0</v>
      </c>
      <c r="Q164" s="131">
        <v>2.1090000000000001E-2</v>
      </c>
      <c r="R164" s="131">
        <f t="shared" si="12"/>
        <v>0.16028400000000001</v>
      </c>
      <c r="S164" s="131">
        <v>0</v>
      </c>
      <c r="T164" s="132">
        <f t="shared" si="13"/>
        <v>0</v>
      </c>
      <c r="AR164" s="133" t="s">
        <v>134</v>
      </c>
      <c r="AT164" s="133" t="s">
        <v>157</v>
      </c>
      <c r="AU164" s="133" t="s">
        <v>113</v>
      </c>
      <c r="AY164" s="13" t="s">
        <v>107</v>
      </c>
      <c r="BE164" s="134">
        <f t="shared" si="14"/>
        <v>0</v>
      </c>
      <c r="BF164" s="134">
        <f t="shared" si="15"/>
        <v>0</v>
      </c>
      <c r="BG164" s="134">
        <f t="shared" si="16"/>
        <v>0</v>
      </c>
      <c r="BH164" s="134">
        <f t="shared" si="17"/>
        <v>0</v>
      </c>
      <c r="BI164" s="134">
        <f t="shared" si="18"/>
        <v>0</v>
      </c>
      <c r="BJ164" s="13" t="s">
        <v>113</v>
      </c>
      <c r="BK164" s="135">
        <f t="shared" si="19"/>
        <v>0</v>
      </c>
      <c r="BL164" s="13" t="s">
        <v>112</v>
      </c>
      <c r="BM164" s="133" t="s">
        <v>218</v>
      </c>
    </row>
    <row r="165" spans="2:65" s="1" customFormat="1" ht="24" customHeight="1">
      <c r="B165" s="124"/>
      <c r="C165" s="125" t="s">
        <v>219</v>
      </c>
      <c r="D165" s="189" t="s">
        <v>220</v>
      </c>
      <c r="E165" s="190"/>
      <c r="F165" s="191"/>
      <c r="G165" s="127" t="s">
        <v>193</v>
      </c>
      <c r="H165" s="128">
        <v>151</v>
      </c>
      <c r="I165" s="128">
        <v>0</v>
      </c>
      <c r="J165" s="128">
        <f t="shared" si="10"/>
        <v>0</v>
      </c>
      <c r="K165" s="126" t="s">
        <v>197</v>
      </c>
      <c r="L165" s="25"/>
      <c r="M165" s="129" t="s">
        <v>1</v>
      </c>
      <c r="N165" s="130" t="s">
        <v>34</v>
      </c>
      <c r="O165" s="131">
        <v>5.9549999999999999E-2</v>
      </c>
      <c r="P165" s="131">
        <f t="shared" si="11"/>
        <v>8.992049999999999</v>
      </c>
      <c r="Q165" s="131">
        <v>0</v>
      </c>
      <c r="R165" s="131">
        <f t="shared" si="12"/>
        <v>0</v>
      </c>
      <c r="S165" s="131">
        <v>0</v>
      </c>
      <c r="T165" s="132">
        <f t="shared" si="13"/>
        <v>0</v>
      </c>
      <c r="AR165" s="133" t="s">
        <v>112</v>
      </c>
      <c r="AT165" s="133" t="s">
        <v>109</v>
      </c>
      <c r="AU165" s="133" t="s">
        <v>113</v>
      </c>
      <c r="AY165" s="13" t="s">
        <v>107</v>
      </c>
      <c r="BE165" s="134">
        <f t="shared" si="14"/>
        <v>0</v>
      </c>
      <c r="BF165" s="134">
        <f t="shared" si="15"/>
        <v>0</v>
      </c>
      <c r="BG165" s="134">
        <f t="shared" si="16"/>
        <v>0</v>
      </c>
      <c r="BH165" s="134">
        <f t="shared" si="17"/>
        <v>0</v>
      </c>
      <c r="BI165" s="134">
        <f t="shared" si="18"/>
        <v>0</v>
      </c>
      <c r="BJ165" s="13" t="s">
        <v>113</v>
      </c>
      <c r="BK165" s="135">
        <f t="shared" si="19"/>
        <v>0</v>
      </c>
      <c r="BL165" s="13" t="s">
        <v>112</v>
      </c>
      <c r="BM165" s="133" t="s">
        <v>221</v>
      </c>
    </row>
    <row r="166" spans="2:65" s="1" customFormat="1" ht="24" customHeight="1">
      <c r="B166" s="124"/>
      <c r="C166" s="125" t="s">
        <v>222</v>
      </c>
      <c r="D166" s="189" t="s">
        <v>223</v>
      </c>
      <c r="E166" s="190"/>
      <c r="F166" s="191"/>
      <c r="G166" s="127" t="s">
        <v>193</v>
      </c>
      <c r="H166" s="128">
        <v>5</v>
      </c>
      <c r="I166" s="128">
        <v>0</v>
      </c>
      <c r="J166" s="128">
        <f t="shared" si="10"/>
        <v>0</v>
      </c>
      <c r="K166" s="126" t="s">
        <v>139</v>
      </c>
      <c r="L166" s="25"/>
      <c r="M166" s="129" t="s">
        <v>1</v>
      </c>
      <c r="N166" s="130" t="s">
        <v>34</v>
      </c>
      <c r="O166" s="131">
        <v>0.18551999999999999</v>
      </c>
      <c r="P166" s="131">
        <f t="shared" si="11"/>
        <v>0.92759999999999998</v>
      </c>
      <c r="Q166" s="131">
        <v>0</v>
      </c>
      <c r="R166" s="131">
        <f t="shared" si="12"/>
        <v>0</v>
      </c>
      <c r="S166" s="131">
        <v>0</v>
      </c>
      <c r="T166" s="132">
        <f t="shared" si="13"/>
        <v>0</v>
      </c>
      <c r="AR166" s="133" t="s">
        <v>112</v>
      </c>
      <c r="AT166" s="133" t="s">
        <v>109</v>
      </c>
      <c r="AU166" s="133" t="s">
        <v>113</v>
      </c>
      <c r="AY166" s="13" t="s">
        <v>107</v>
      </c>
      <c r="BE166" s="134">
        <f t="shared" si="14"/>
        <v>0</v>
      </c>
      <c r="BF166" s="134">
        <f t="shared" si="15"/>
        <v>0</v>
      </c>
      <c r="BG166" s="134">
        <f t="shared" si="16"/>
        <v>0</v>
      </c>
      <c r="BH166" s="134">
        <f t="shared" si="17"/>
        <v>0</v>
      </c>
      <c r="BI166" s="134">
        <f t="shared" si="18"/>
        <v>0</v>
      </c>
      <c r="BJ166" s="13" t="s">
        <v>113</v>
      </c>
      <c r="BK166" s="135">
        <f t="shared" si="19"/>
        <v>0</v>
      </c>
      <c r="BL166" s="13" t="s">
        <v>112</v>
      </c>
      <c r="BM166" s="133" t="s">
        <v>224</v>
      </c>
    </row>
    <row r="167" spans="2:65" s="1" customFormat="1" ht="36" customHeight="1">
      <c r="B167" s="124"/>
      <c r="C167" s="125" t="s">
        <v>225</v>
      </c>
      <c r="D167" s="189" t="s">
        <v>226</v>
      </c>
      <c r="E167" s="190"/>
      <c r="F167" s="191"/>
      <c r="G167" s="127" t="s">
        <v>163</v>
      </c>
      <c r="H167" s="128">
        <v>4</v>
      </c>
      <c r="I167" s="128">
        <v>0</v>
      </c>
      <c r="J167" s="128">
        <f t="shared" si="10"/>
        <v>0</v>
      </c>
      <c r="K167" s="126" t="s">
        <v>126</v>
      </c>
      <c r="L167" s="25"/>
      <c r="M167" s="129" t="s">
        <v>1</v>
      </c>
      <c r="N167" s="130" t="s">
        <v>34</v>
      </c>
      <c r="O167" s="131">
        <v>1.8525</v>
      </c>
      <c r="P167" s="131">
        <f t="shared" si="11"/>
        <v>7.41</v>
      </c>
      <c r="Q167" s="131">
        <v>0</v>
      </c>
      <c r="R167" s="131">
        <f t="shared" si="12"/>
        <v>0</v>
      </c>
      <c r="S167" s="131">
        <v>0</v>
      </c>
      <c r="T167" s="132">
        <f t="shared" si="13"/>
        <v>0</v>
      </c>
      <c r="AR167" s="133" t="s">
        <v>112</v>
      </c>
      <c r="AT167" s="133" t="s">
        <v>109</v>
      </c>
      <c r="AU167" s="133" t="s">
        <v>113</v>
      </c>
      <c r="AY167" s="13" t="s">
        <v>107</v>
      </c>
      <c r="BE167" s="134">
        <f t="shared" si="14"/>
        <v>0</v>
      </c>
      <c r="BF167" s="134">
        <f t="shared" si="15"/>
        <v>0</v>
      </c>
      <c r="BG167" s="134">
        <f t="shared" si="16"/>
        <v>0</v>
      </c>
      <c r="BH167" s="134">
        <f t="shared" si="17"/>
        <v>0</v>
      </c>
      <c r="BI167" s="134">
        <f t="shared" si="18"/>
        <v>0</v>
      </c>
      <c r="BJ167" s="13" t="s">
        <v>113</v>
      </c>
      <c r="BK167" s="135">
        <f t="shared" si="19"/>
        <v>0</v>
      </c>
      <c r="BL167" s="13" t="s">
        <v>112</v>
      </c>
      <c r="BM167" s="133" t="s">
        <v>227</v>
      </c>
    </row>
    <row r="168" spans="2:65" s="1" customFormat="1" ht="24" customHeight="1">
      <c r="B168" s="124"/>
      <c r="C168" s="136" t="s">
        <v>228</v>
      </c>
      <c r="D168" s="186" t="s">
        <v>327</v>
      </c>
      <c r="E168" s="187"/>
      <c r="F168" s="188"/>
      <c r="G168" s="138" t="s">
        <v>163</v>
      </c>
      <c r="H168" s="139">
        <v>1</v>
      </c>
      <c r="I168" s="139">
        <v>0</v>
      </c>
      <c r="J168" s="139">
        <f t="shared" si="10"/>
        <v>0</v>
      </c>
      <c r="K168" s="137" t="s">
        <v>126</v>
      </c>
      <c r="L168" s="140"/>
      <c r="M168" s="141" t="s">
        <v>1</v>
      </c>
      <c r="N168" s="142" t="s">
        <v>34</v>
      </c>
      <c r="O168" s="131">
        <v>0</v>
      </c>
      <c r="P168" s="131">
        <f t="shared" si="11"/>
        <v>0</v>
      </c>
      <c r="Q168" s="131">
        <v>9.0299999999999998E-3</v>
      </c>
      <c r="R168" s="131">
        <f t="shared" si="12"/>
        <v>9.0299999999999998E-3</v>
      </c>
      <c r="S168" s="131">
        <v>0</v>
      </c>
      <c r="T168" s="132">
        <f t="shared" si="13"/>
        <v>0</v>
      </c>
      <c r="AR168" s="133" t="s">
        <v>134</v>
      </c>
      <c r="AT168" s="133" t="s">
        <v>157</v>
      </c>
      <c r="AU168" s="133" t="s">
        <v>113</v>
      </c>
      <c r="AY168" s="13" t="s">
        <v>107</v>
      </c>
      <c r="BE168" s="134">
        <f t="shared" si="14"/>
        <v>0</v>
      </c>
      <c r="BF168" s="134">
        <f t="shared" si="15"/>
        <v>0</v>
      </c>
      <c r="BG168" s="134">
        <f t="shared" si="16"/>
        <v>0</v>
      </c>
      <c r="BH168" s="134">
        <f t="shared" si="17"/>
        <v>0</v>
      </c>
      <c r="BI168" s="134">
        <f t="shared" si="18"/>
        <v>0</v>
      </c>
      <c r="BJ168" s="13" t="s">
        <v>113</v>
      </c>
      <c r="BK168" s="135">
        <f t="shared" si="19"/>
        <v>0</v>
      </c>
      <c r="BL168" s="13" t="s">
        <v>112</v>
      </c>
      <c r="BM168" s="133" t="s">
        <v>229</v>
      </c>
    </row>
    <row r="169" spans="2:65" s="1" customFormat="1" ht="24" customHeight="1">
      <c r="B169" s="124"/>
      <c r="C169" s="136" t="s">
        <v>230</v>
      </c>
      <c r="D169" s="186" t="s">
        <v>328</v>
      </c>
      <c r="E169" s="187"/>
      <c r="F169" s="188"/>
      <c r="G169" s="138" t="s">
        <v>163</v>
      </c>
      <c r="H169" s="139">
        <v>1</v>
      </c>
      <c r="I169" s="139">
        <v>0</v>
      </c>
      <c r="J169" s="139">
        <f t="shared" si="10"/>
        <v>0</v>
      </c>
      <c r="K169" s="137" t="s">
        <v>126</v>
      </c>
      <c r="L169" s="140"/>
      <c r="M169" s="141" t="s">
        <v>1</v>
      </c>
      <c r="N169" s="142" t="s">
        <v>34</v>
      </c>
      <c r="O169" s="131">
        <v>0</v>
      </c>
      <c r="P169" s="131">
        <f t="shared" si="11"/>
        <v>0</v>
      </c>
      <c r="Q169" s="131">
        <v>1.0290000000000001E-2</v>
      </c>
      <c r="R169" s="131">
        <f t="shared" si="12"/>
        <v>1.0290000000000001E-2</v>
      </c>
      <c r="S169" s="131">
        <v>0</v>
      </c>
      <c r="T169" s="132">
        <f t="shared" si="13"/>
        <v>0</v>
      </c>
      <c r="AR169" s="133" t="s">
        <v>134</v>
      </c>
      <c r="AT169" s="133" t="s">
        <v>157</v>
      </c>
      <c r="AU169" s="133" t="s">
        <v>113</v>
      </c>
      <c r="AY169" s="13" t="s">
        <v>107</v>
      </c>
      <c r="BE169" s="134">
        <f t="shared" si="14"/>
        <v>0</v>
      </c>
      <c r="BF169" s="134">
        <f t="shared" si="15"/>
        <v>0</v>
      </c>
      <c r="BG169" s="134">
        <f t="shared" si="16"/>
        <v>0</v>
      </c>
      <c r="BH169" s="134">
        <f t="shared" si="17"/>
        <v>0</v>
      </c>
      <c r="BI169" s="134">
        <f t="shared" si="18"/>
        <v>0</v>
      </c>
      <c r="BJ169" s="13" t="s">
        <v>113</v>
      </c>
      <c r="BK169" s="135">
        <f t="shared" si="19"/>
        <v>0</v>
      </c>
      <c r="BL169" s="13" t="s">
        <v>112</v>
      </c>
      <c r="BM169" s="133" t="s">
        <v>231</v>
      </c>
    </row>
    <row r="170" spans="2:65" s="1" customFormat="1" ht="24" customHeight="1">
      <c r="B170" s="124"/>
      <c r="C170" s="136" t="s">
        <v>232</v>
      </c>
      <c r="D170" s="186" t="s">
        <v>329</v>
      </c>
      <c r="E170" s="187"/>
      <c r="F170" s="188"/>
      <c r="G170" s="138" t="s">
        <v>163</v>
      </c>
      <c r="H170" s="139">
        <v>1</v>
      </c>
      <c r="I170" s="139">
        <v>0</v>
      </c>
      <c r="J170" s="139">
        <f t="shared" si="10"/>
        <v>0</v>
      </c>
      <c r="K170" s="137" t="s">
        <v>126</v>
      </c>
      <c r="L170" s="140"/>
      <c r="M170" s="141" t="s">
        <v>1</v>
      </c>
      <c r="N170" s="142" t="s">
        <v>34</v>
      </c>
      <c r="O170" s="131">
        <v>0</v>
      </c>
      <c r="P170" s="131">
        <f t="shared" si="11"/>
        <v>0</v>
      </c>
      <c r="Q170" s="131">
        <v>1.167E-2</v>
      </c>
      <c r="R170" s="131">
        <f t="shared" si="12"/>
        <v>1.167E-2</v>
      </c>
      <c r="S170" s="131">
        <v>0</v>
      </c>
      <c r="T170" s="132">
        <f t="shared" si="13"/>
        <v>0</v>
      </c>
      <c r="AR170" s="133" t="s">
        <v>134</v>
      </c>
      <c r="AT170" s="133" t="s">
        <v>157</v>
      </c>
      <c r="AU170" s="133" t="s">
        <v>113</v>
      </c>
      <c r="AY170" s="13" t="s">
        <v>107</v>
      </c>
      <c r="BE170" s="134">
        <f t="shared" si="14"/>
        <v>0</v>
      </c>
      <c r="BF170" s="134">
        <f t="shared" si="15"/>
        <v>0</v>
      </c>
      <c r="BG170" s="134">
        <f t="shared" si="16"/>
        <v>0</v>
      </c>
      <c r="BH170" s="134">
        <f t="shared" si="17"/>
        <v>0</v>
      </c>
      <c r="BI170" s="134">
        <f t="shared" si="18"/>
        <v>0</v>
      </c>
      <c r="BJ170" s="13" t="s">
        <v>113</v>
      </c>
      <c r="BK170" s="135">
        <f t="shared" si="19"/>
        <v>0</v>
      </c>
      <c r="BL170" s="13" t="s">
        <v>112</v>
      </c>
      <c r="BM170" s="133" t="s">
        <v>233</v>
      </c>
    </row>
    <row r="171" spans="2:65" s="1" customFormat="1" ht="24" customHeight="1">
      <c r="B171" s="124"/>
      <c r="C171" s="136" t="s">
        <v>234</v>
      </c>
      <c r="D171" s="186" t="s">
        <v>330</v>
      </c>
      <c r="E171" s="187"/>
      <c r="F171" s="188"/>
      <c r="G171" s="138" t="s">
        <v>163</v>
      </c>
      <c r="H171" s="139">
        <v>1</v>
      </c>
      <c r="I171" s="139">
        <v>0</v>
      </c>
      <c r="J171" s="139">
        <f t="shared" si="10"/>
        <v>0</v>
      </c>
      <c r="K171" s="137" t="s">
        <v>126</v>
      </c>
      <c r="L171" s="140"/>
      <c r="M171" s="141" t="s">
        <v>1</v>
      </c>
      <c r="N171" s="142" t="s">
        <v>34</v>
      </c>
      <c r="O171" s="131">
        <v>0</v>
      </c>
      <c r="P171" s="131">
        <f t="shared" si="11"/>
        <v>0</v>
      </c>
      <c r="Q171" s="131">
        <v>1.018E-2</v>
      </c>
      <c r="R171" s="131">
        <f t="shared" si="12"/>
        <v>1.018E-2</v>
      </c>
      <c r="S171" s="131">
        <v>0</v>
      </c>
      <c r="T171" s="132">
        <f t="shared" si="13"/>
        <v>0</v>
      </c>
      <c r="AR171" s="133" t="s">
        <v>134</v>
      </c>
      <c r="AT171" s="133" t="s">
        <v>157</v>
      </c>
      <c r="AU171" s="133" t="s">
        <v>113</v>
      </c>
      <c r="AY171" s="13" t="s">
        <v>107</v>
      </c>
      <c r="BE171" s="134">
        <f t="shared" si="14"/>
        <v>0</v>
      </c>
      <c r="BF171" s="134">
        <f t="shared" si="15"/>
        <v>0</v>
      </c>
      <c r="BG171" s="134">
        <f t="shared" si="16"/>
        <v>0</v>
      </c>
      <c r="BH171" s="134">
        <f t="shared" si="17"/>
        <v>0</v>
      </c>
      <c r="BI171" s="134">
        <f t="shared" si="18"/>
        <v>0</v>
      </c>
      <c r="BJ171" s="13" t="s">
        <v>113</v>
      </c>
      <c r="BK171" s="135">
        <f t="shared" si="19"/>
        <v>0</v>
      </c>
      <c r="BL171" s="13" t="s">
        <v>112</v>
      </c>
      <c r="BM171" s="133" t="s">
        <v>235</v>
      </c>
    </row>
    <row r="172" spans="2:65" s="1" customFormat="1" ht="24" customHeight="1">
      <c r="B172" s="124"/>
      <c r="C172" s="136" t="s">
        <v>236</v>
      </c>
      <c r="D172" s="186" t="s">
        <v>331</v>
      </c>
      <c r="E172" s="187"/>
      <c r="F172" s="188"/>
      <c r="G172" s="138" t="s">
        <v>163</v>
      </c>
      <c r="H172" s="139">
        <v>4</v>
      </c>
      <c r="I172" s="139">
        <v>0</v>
      </c>
      <c r="J172" s="139">
        <f t="shared" si="10"/>
        <v>0</v>
      </c>
      <c r="K172" s="137" t="s">
        <v>126</v>
      </c>
      <c r="L172" s="140"/>
      <c r="M172" s="141" t="s">
        <v>1</v>
      </c>
      <c r="N172" s="142" t="s">
        <v>34</v>
      </c>
      <c r="O172" s="131">
        <v>0</v>
      </c>
      <c r="P172" s="131">
        <f t="shared" si="11"/>
        <v>0</v>
      </c>
      <c r="Q172" s="131">
        <v>1.4489999999999999E-2</v>
      </c>
      <c r="R172" s="131">
        <f t="shared" si="12"/>
        <v>5.7959999999999998E-2</v>
      </c>
      <c r="S172" s="131">
        <v>0</v>
      </c>
      <c r="T172" s="132">
        <f t="shared" si="13"/>
        <v>0</v>
      </c>
      <c r="AR172" s="133" t="s">
        <v>134</v>
      </c>
      <c r="AT172" s="133" t="s">
        <v>157</v>
      </c>
      <c r="AU172" s="133" t="s">
        <v>113</v>
      </c>
      <c r="AY172" s="13" t="s">
        <v>107</v>
      </c>
      <c r="BE172" s="134">
        <f t="shared" si="14"/>
        <v>0</v>
      </c>
      <c r="BF172" s="134">
        <f t="shared" si="15"/>
        <v>0</v>
      </c>
      <c r="BG172" s="134">
        <f t="shared" si="16"/>
        <v>0</v>
      </c>
      <c r="BH172" s="134">
        <f t="shared" si="17"/>
        <v>0</v>
      </c>
      <c r="BI172" s="134">
        <f t="shared" si="18"/>
        <v>0</v>
      </c>
      <c r="BJ172" s="13" t="s">
        <v>113</v>
      </c>
      <c r="BK172" s="135">
        <f t="shared" si="19"/>
        <v>0</v>
      </c>
      <c r="BL172" s="13" t="s">
        <v>112</v>
      </c>
      <c r="BM172" s="133" t="s">
        <v>237</v>
      </c>
    </row>
    <row r="173" spans="2:65" s="1" customFormat="1" ht="24" customHeight="1">
      <c r="B173" s="124"/>
      <c r="C173" s="136" t="s">
        <v>238</v>
      </c>
      <c r="D173" s="186" t="s">
        <v>332</v>
      </c>
      <c r="E173" s="187"/>
      <c r="F173" s="188"/>
      <c r="G173" s="138" t="s">
        <v>163</v>
      </c>
      <c r="H173" s="139">
        <v>4</v>
      </c>
      <c r="I173" s="139">
        <v>0</v>
      </c>
      <c r="J173" s="139">
        <f t="shared" si="10"/>
        <v>0</v>
      </c>
      <c r="K173" s="137" t="s">
        <v>126</v>
      </c>
      <c r="L173" s="140"/>
      <c r="M173" s="141" t="s">
        <v>1</v>
      </c>
      <c r="N173" s="142" t="s">
        <v>34</v>
      </c>
      <c r="O173" s="131">
        <v>0</v>
      </c>
      <c r="P173" s="131">
        <f t="shared" si="11"/>
        <v>0</v>
      </c>
      <c r="Q173" s="131">
        <v>5.8799999999999998E-3</v>
      </c>
      <c r="R173" s="131">
        <f t="shared" si="12"/>
        <v>2.3519999999999999E-2</v>
      </c>
      <c r="S173" s="131">
        <v>0</v>
      </c>
      <c r="T173" s="132">
        <f t="shared" si="13"/>
        <v>0</v>
      </c>
      <c r="AR173" s="133" t="s">
        <v>134</v>
      </c>
      <c r="AT173" s="133" t="s">
        <v>157</v>
      </c>
      <c r="AU173" s="133" t="s">
        <v>113</v>
      </c>
      <c r="AY173" s="13" t="s">
        <v>107</v>
      </c>
      <c r="BE173" s="134">
        <f t="shared" si="14"/>
        <v>0</v>
      </c>
      <c r="BF173" s="134">
        <f t="shared" si="15"/>
        <v>0</v>
      </c>
      <c r="BG173" s="134">
        <f t="shared" si="16"/>
        <v>0</v>
      </c>
      <c r="BH173" s="134">
        <f t="shared" si="17"/>
        <v>0</v>
      </c>
      <c r="BI173" s="134">
        <f t="shared" si="18"/>
        <v>0</v>
      </c>
      <c r="BJ173" s="13" t="s">
        <v>113</v>
      </c>
      <c r="BK173" s="135">
        <f t="shared" si="19"/>
        <v>0</v>
      </c>
      <c r="BL173" s="13" t="s">
        <v>112</v>
      </c>
      <c r="BM173" s="133" t="s">
        <v>239</v>
      </c>
    </row>
    <row r="174" spans="2:65" s="1" customFormat="1" ht="24" customHeight="1">
      <c r="B174" s="124"/>
      <c r="C174" s="136" t="s">
        <v>240</v>
      </c>
      <c r="D174" s="186" t="s">
        <v>333</v>
      </c>
      <c r="E174" s="187"/>
      <c r="F174" s="188"/>
      <c r="G174" s="138" t="s">
        <v>163</v>
      </c>
      <c r="H174" s="139">
        <v>8</v>
      </c>
      <c r="I174" s="139">
        <v>0</v>
      </c>
      <c r="J174" s="139">
        <f t="shared" si="10"/>
        <v>0</v>
      </c>
      <c r="K174" s="137" t="s">
        <v>126</v>
      </c>
      <c r="L174" s="140"/>
      <c r="M174" s="141" t="s">
        <v>1</v>
      </c>
      <c r="N174" s="142" t="s">
        <v>34</v>
      </c>
      <c r="O174" s="131">
        <v>0</v>
      </c>
      <c r="P174" s="131">
        <f t="shared" si="11"/>
        <v>0</v>
      </c>
      <c r="Q174" s="131">
        <v>6.6E-4</v>
      </c>
      <c r="R174" s="131">
        <f t="shared" si="12"/>
        <v>5.28E-3</v>
      </c>
      <c r="S174" s="131">
        <v>0</v>
      </c>
      <c r="T174" s="132">
        <f t="shared" si="13"/>
        <v>0</v>
      </c>
      <c r="AR174" s="133" t="s">
        <v>134</v>
      </c>
      <c r="AT174" s="133" t="s">
        <v>157</v>
      </c>
      <c r="AU174" s="133" t="s">
        <v>113</v>
      </c>
      <c r="AY174" s="13" t="s">
        <v>107</v>
      </c>
      <c r="BE174" s="134">
        <f t="shared" si="14"/>
        <v>0</v>
      </c>
      <c r="BF174" s="134">
        <f t="shared" si="15"/>
        <v>0</v>
      </c>
      <c r="BG174" s="134">
        <f t="shared" si="16"/>
        <v>0</v>
      </c>
      <c r="BH174" s="134">
        <f t="shared" si="17"/>
        <v>0</v>
      </c>
      <c r="BI174" s="134">
        <f t="shared" si="18"/>
        <v>0</v>
      </c>
      <c r="BJ174" s="13" t="s">
        <v>113</v>
      </c>
      <c r="BK174" s="135">
        <f t="shared" si="19"/>
        <v>0</v>
      </c>
      <c r="BL174" s="13" t="s">
        <v>112</v>
      </c>
      <c r="BM174" s="133" t="s">
        <v>241</v>
      </c>
    </row>
    <row r="175" spans="2:65" s="1" customFormat="1" ht="24" customHeight="1">
      <c r="B175" s="124"/>
      <c r="C175" s="136" t="s">
        <v>242</v>
      </c>
      <c r="D175" s="186" t="s">
        <v>334</v>
      </c>
      <c r="E175" s="187"/>
      <c r="F175" s="188"/>
      <c r="G175" s="138" t="s">
        <v>163</v>
      </c>
      <c r="H175" s="139">
        <v>4</v>
      </c>
      <c r="I175" s="139">
        <v>0</v>
      </c>
      <c r="J175" s="139">
        <f t="shared" si="10"/>
        <v>0</v>
      </c>
      <c r="K175" s="137" t="s">
        <v>126</v>
      </c>
      <c r="L175" s="140"/>
      <c r="M175" s="141" t="s">
        <v>1</v>
      </c>
      <c r="N175" s="142" t="s">
        <v>34</v>
      </c>
      <c r="O175" s="131">
        <v>0</v>
      </c>
      <c r="P175" s="131">
        <f t="shared" si="11"/>
        <v>0</v>
      </c>
      <c r="Q175" s="131">
        <v>2.0500000000000001E-2</v>
      </c>
      <c r="R175" s="131">
        <f t="shared" si="12"/>
        <v>8.2000000000000003E-2</v>
      </c>
      <c r="S175" s="131">
        <v>0</v>
      </c>
      <c r="T175" s="132">
        <f t="shared" si="13"/>
        <v>0</v>
      </c>
      <c r="AR175" s="133" t="s">
        <v>134</v>
      </c>
      <c r="AT175" s="133" t="s">
        <v>157</v>
      </c>
      <c r="AU175" s="133" t="s">
        <v>113</v>
      </c>
      <c r="AY175" s="13" t="s">
        <v>107</v>
      </c>
      <c r="BE175" s="134">
        <f t="shared" si="14"/>
        <v>0</v>
      </c>
      <c r="BF175" s="134">
        <f t="shared" si="15"/>
        <v>0</v>
      </c>
      <c r="BG175" s="134">
        <f t="shared" si="16"/>
        <v>0</v>
      </c>
      <c r="BH175" s="134">
        <f t="shared" si="17"/>
        <v>0</v>
      </c>
      <c r="BI175" s="134">
        <f t="shared" si="18"/>
        <v>0</v>
      </c>
      <c r="BJ175" s="13" t="s">
        <v>113</v>
      </c>
      <c r="BK175" s="135">
        <f t="shared" si="19"/>
        <v>0</v>
      </c>
      <c r="BL175" s="13" t="s">
        <v>112</v>
      </c>
      <c r="BM175" s="133" t="s">
        <v>243</v>
      </c>
    </row>
    <row r="176" spans="2:65" s="1" customFormat="1" ht="24" customHeight="1">
      <c r="B176" s="124"/>
      <c r="C176" s="125" t="s">
        <v>244</v>
      </c>
      <c r="D176" s="189" t="s">
        <v>245</v>
      </c>
      <c r="E176" s="190"/>
      <c r="F176" s="191"/>
      <c r="G176" s="127" t="s">
        <v>163</v>
      </c>
      <c r="H176" s="128">
        <v>3</v>
      </c>
      <c r="I176" s="128">
        <v>0</v>
      </c>
      <c r="J176" s="128">
        <f t="shared" si="10"/>
        <v>0</v>
      </c>
      <c r="K176" s="126" t="s">
        <v>126</v>
      </c>
      <c r="L176" s="25"/>
      <c r="M176" s="129" t="s">
        <v>1</v>
      </c>
      <c r="N176" s="130" t="s">
        <v>34</v>
      </c>
      <c r="O176" s="131">
        <v>2.2025000000000001</v>
      </c>
      <c r="P176" s="131">
        <f t="shared" si="11"/>
        <v>6.6074999999999999</v>
      </c>
      <c r="Q176" s="131">
        <v>0</v>
      </c>
      <c r="R176" s="131">
        <f t="shared" si="12"/>
        <v>0</v>
      </c>
      <c r="S176" s="131">
        <v>0</v>
      </c>
      <c r="T176" s="132">
        <f t="shared" si="13"/>
        <v>0</v>
      </c>
      <c r="AR176" s="133" t="s">
        <v>112</v>
      </c>
      <c r="AT176" s="133" t="s">
        <v>109</v>
      </c>
      <c r="AU176" s="133" t="s">
        <v>113</v>
      </c>
      <c r="AY176" s="13" t="s">
        <v>107</v>
      </c>
      <c r="BE176" s="134">
        <f t="shared" si="14"/>
        <v>0</v>
      </c>
      <c r="BF176" s="134">
        <f t="shared" si="15"/>
        <v>0</v>
      </c>
      <c r="BG176" s="134">
        <f t="shared" si="16"/>
        <v>0</v>
      </c>
      <c r="BH176" s="134">
        <f t="shared" si="17"/>
        <v>0</v>
      </c>
      <c r="BI176" s="134">
        <f t="shared" si="18"/>
        <v>0</v>
      </c>
      <c r="BJ176" s="13" t="s">
        <v>113</v>
      </c>
      <c r="BK176" s="135">
        <f t="shared" si="19"/>
        <v>0</v>
      </c>
      <c r="BL176" s="13" t="s">
        <v>112</v>
      </c>
      <c r="BM176" s="133" t="s">
        <v>246</v>
      </c>
    </row>
    <row r="177" spans="2:65" s="1" customFormat="1" ht="24" customHeight="1">
      <c r="B177" s="124"/>
      <c r="C177" s="136" t="s">
        <v>247</v>
      </c>
      <c r="D177" s="186" t="s">
        <v>335</v>
      </c>
      <c r="E177" s="187"/>
      <c r="F177" s="188"/>
      <c r="G177" s="138" t="s">
        <v>163</v>
      </c>
      <c r="H177" s="139">
        <v>1</v>
      </c>
      <c r="I177" s="139">
        <v>0</v>
      </c>
      <c r="J177" s="139">
        <f t="shared" si="10"/>
        <v>0</v>
      </c>
      <c r="K177" s="137" t="s">
        <v>126</v>
      </c>
      <c r="L177" s="140"/>
      <c r="M177" s="141" t="s">
        <v>1</v>
      </c>
      <c r="N177" s="142" t="s">
        <v>34</v>
      </c>
      <c r="O177" s="131">
        <v>0</v>
      </c>
      <c r="P177" s="131">
        <f t="shared" si="11"/>
        <v>0</v>
      </c>
      <c r="Q177" s="131">
        <v>2.103E-2</v>
      </c>
      <c r="R177" s="131">
        <f t="shared" si="12"/>
        <v>2.103E-2</v>
      </c>
      <c r="S177" s="131">
        <v>0</v>
      </c>
      <c r="T177" s="132">
        <f t="shared" si="13"/>
        <v>0</v>
      </c>
      <c r="AR177" s="133" t="s">
        <v>134</v>
      </c>
      <c r="AT177" s="133" t="s">
        <v>157</v>
      </c>
      <c r="AU177" s="133" t="s">
        <v>113</v>
      </c>
      <c r="AY177" s="13" t="s">
        <v>107</v>
      </c>
      <c r="BE177" s="134">
        <f t="shared" si="14"/>
        <v>0</v>
      </c>
      <c r="BF177" s="134">
        <f t="shared" si="15"/>
        <v>0</v>
      </c>
      <c r="BG177" s="134">
        <f t="shared" si="16"/>
        <v>0</v>
      </c>
      <c r="BH177" s="134">
        <f t="shared" si="17"/>
        <v>0</v>
      </c>
      <c r="BI177" s="134">
        <f t="shared" si="18"/>
        <v>0</v>
      </c>
      <c r="BJ177" s="13" t="s">
        <v>113</v>
      </c>
      <c r="BK177" s="135">
        <f t="shared" si="19"/>
        <v>0</v>
      </c>
      <c r="BL177" s="13" t="s">
        <v>112</v>
      </c>
      <c r="BM177" s="133" t="s">
        <v>248</v>
      </c>
    </row>
    <row r="178" spans="2:65" s="1" customFormat="1" ht="24" customHeight="1">
      <c r="B178" s="124"/>
      <c r="C178" s="136" t="s">
        <v>249</v>
      </c>
      <c r="D178" s="186" t="s">
        <v>336</v>
      </c>
      <c r="E178" s="187"/>
      <c r="F178" s="188"/>
      <c r="G178" s="138" t="s">
        <v>163</v>
      </c>
      <c r="H178" s="139">
        <v>1</v>
      </c>
      <c r="I178" s="139">
        <v>0</v>
      </c>
      <c r="J178" s="139">
        <f t="shared" si="10"/>
        <v>0</v>
      </c>
      <c r="K178" s="137" t="s">
        <v>126</v>
      </c>
      <c r="L178" s="140"/>
      <c r="M178" s="141" t="s">
        <v>1</v>
      </c>
      <c r="N178" s="142" t="s">
        <v>34</v>
      </c>
      <c r="O178" s="131">
        <v>0</v>
      </c>
      <c r="P178" s="131">
        <f t="shared" si="11"/>
        <v>0</v>
      </c>
      <c r="Q178" s="131">
        <v>2.1270000000000001E-2</v>
      </c>
      <c r="R178" s="131">
        <f t="shared" si="12"/>
        <v>2.1270000000000001E-2</v>
      </c>
      <c r="S178" s="131">
        <v>0</v>
      </c>
      <c r="T178" s="132">
        <f t="shared" si="13"/>
        <v>0</v>
      </c>
      <c r="AR178" s="133" t="s">
        <v>134</v>
      </c>
      <c r="AT178" s="133" t="s">
        <v>157</v>
      </c>
      <c r="AU178" s="133" t="s">
        <v>113</v>
      </c>
      <c r="AY178" s="13" t="s">
        <v>107</v>
      </c>
      <c r="BE178" s="134">
        <f t="shared" si="14"/>
        <v>0</v>
      </c>
      <c r="BF178" s="134">
        <f t="shared" si="15"/>
        <v>0</v>
      </c>
      <c r="BG178" s="134">
        <f t="shared" si="16"/>
        <v>0</v>
      </c>
      <c r="BH178" s="134">
        <f t="shared" si="17"/>
        <v>0</v>
      </c>
      <c r="BI178" s="134">
        <f t="shared" si="18"/>
        <v>0</v>
      </c>
      <c r="BJ178" s="13" t="s">
        <v>113</v>
      </c>
      <c r="BK178" s="135">
        <f t="shared" si="19"/>
        <v>0</v>
      </c>
      <c r="BL178" s="13" t="s">
        <v>112</v>
      </c>
      <c r="BM178" s="133" t="s">
        <v>250</v>
      </c>
    </row>
    <row r="179" spans="2:65" s="1" customFormat="1" ht="24" customHeight="1">
      <c r="B179" s="124"/>
      <c r="C179" s="136" t="s">
        <v>251</v>
      </c>
      <c r="D179" s="186" t="s">
        <v>337</v>
      </c>
      <c r="E179" s="187"/>
      <c r="F179" s="188"/>
      <c r="G179" s="138" t="s">
        <v>163</v>
      </c>
      <c r="H179" s="139">
        <v>1</v>
      </c>
      <c r="I179" s="139">
        <v>0</v>
      </c>
      <c r="J179" s="139">
        <f t="shared" si="10"/>
        <v>0</v>
      </c>
      <c r="K179" s="137" t="s">
        <v>126</v>
      </c>
      <c r="L179" s="140"/>
      <c r="M179" s="141" t="s">
        <v>1</v>
      </c>
      <c r="N179" s="142" t="s">
        <v>34</v>
      </c>
      <c r="O179" s="131">
        <v>0</v>
      </c>
      <c r="P179" s="131">
        <f t="shared" si="11"/>
        <v>0</v>
      </c>
      <c r="Q179" s="131">
        <v>2.1999999999999999E-2</v>
      </c>
      <c r="R179" s="131">
        <f t="shared" si="12"/>
        <v>2.1999999999999999E-2</v>
      </c>
      <c r="S179" s="131">
        <v>0</v>
      </c>
      <c r="T179" s="132">
        <f t="shared" si="13"/>
        <v>0</v>
      </c>
      <c r="AR179" s="133" t="s">
        <v>134</v>
      </c>
      <c r="AT179" s="133" t="s">
        <v>157</v>
      </c>
      <c r="AU179" s="133" t="s">
        <v>113</v>
      </c>
      <c r="AY179" s="13" t="s">
        <v>107</v>
      </c>
      <c r="BE179" s="134">
        <f t="shared" si="14"/>
        <v>0</v>
      </c>
      <c r="BF179" s="134">
        <f t="shared" si="15"/>
        <v>0</v>
      </c>
      <c r="BG179" s="134">
        <f t="shared" si="16"/>
        <v>0</v>
      </c>
      <c r="BH179" s="134">
        <f t="shared" si="17"/>
        <v>0</v>
      </c>
      <c r="BI179" s="134">
        <f t="shared" si="18"/>
        <v>0</v>
      </c>
      <c r="BJ179" s="13" t="s">
        <v>113</v>
      </c>
      <c r="BK179" s="135">
        <f t="shared" si="19"/>
        <v>0</v>
      </c>
      <c r="BL179" s="13" t="s">
        <v>112</v>
      </c>
      <c r="BM179" s="133" t="s">
        <v>252</v>
      </c>
    </row>
    <row r="180" spans="2:65" s="1" customFormat="1" ht="24" customHeight="1">
      <c r="B180" s="124"/>
      <c r="C180" s="136" t="s">
        <v>253</v>
      </c>
      <c r="D180" s="186" t="s">
        <v>338</v>
      </c>
      <c r="E180" s="187"/>
      <c r="F180" s="188"/>
      <c r="G180" s="138" t="s">
        <v>193</v>
      </c>
      <c r="H180" s="139">
        <v>1</v>
      </c>
      <c r="I180" s="139">
        <v>0</v>
      </c>
      <c r="J180" s="139">
        <f t="shared" si="10"/>
        <v>0</v>
      </c>
      <c r="K180" s="137" t="s">
        <v>126</v>
      </c>
      <c r="L180" s="140"/>
      <c r="M180" s="141" t="s">
        <v>1</v>
      </c>
      <c r="N180" s="142" t="s">
        <v>34</v>
      </c>
      <c r="O180" s="131">
        <v>0</v>
      </c>
      <c r="P180" s="131">
        <f t="shared" si="11"/>
        <v>0</v>
      </c>
      <c r="Q180" s="131">
        <v>1.3520000000000001E-2</v>
      </c>
      <c r="R180" s="131">
        <f t="shared" si="12"/>
        <v>1.3520000000000001E-2</v>
      </c>
      <c r="S180" s="131">
        <v>0</v>
      </c>
      <c r="T180" s="132">
        <f t="shared" si="13"/>
        <v>0</v>
      </c>
      <c r="AR180" s="133" t="s">
        <v>134</v>
      </c>
      <c r="AT180" s="133" t="s">
        <v>157</v>
      </c>
      <c r="AU180" s="133" t="s">
        <v>113</v>
      </c>
      <c r="AY180" s="13" t="s">
        <v>107</v>
      </c>
      <c r="BE180" s="134">
        <f t="shared" si="14"/>
        <v>0</v>
      </c>
      <c r="BF180" s="134">
        <f t="shared" si="15"/>
        <v>0</v>
      </c>
      <c r="BG180" s="134">
        <f t="shared" si="16"/>
        <v>0</v>
      </c>
      <c r="BH180" s="134">
        <f t="shared" si="17"/>
        <v>0</v>
      </c>
      <c r="BI180" s="134">
        <f t="shared" si="18"/>
        <v>0</v>
      </c>
      <c r="BJ180" s="13" t="s">
        <v>113</v>
      </c>
      <c r="BK180" s="135">
        <f t="shared" si="19"/>
        <v>0</v>
      </c>
      <c r="BL180" s="13" t="s">
        <v>112</v>
      </c>
      <c r="BM180" s="133" t="s">
        <v>254</v>
      </c>
    </row>
    <row r="181" spans="2:65" s="1" customFormat="1" ht="24" customHeight="1">
      <c r="B181" s="124"/>
      <c r="C181" s="136" t="s">
        <v>255</v>
      </c>
      <c r="D181" s="186" t="s">
        <v>339</v>
      </c>
      <c r="E181" s="187"/>
      <c r="F181" s="188"/>
      <c r="G181" s="138" t="s">
        <v>163</v>
      </c>
      <c r="H181" s="139">
        <v>3</v>
      </c>
      <c r="I181" s="139">
        <v>0</v>
      </c>
      <c r="J181" s="139">
        <f t="shared" si="10"/>
        <v>0</v>
      </c>
      <c r="K181" s="137" t="s">
        <v>126</v>
      </c>
      <c r="L181" s="140"/>
      <c r="M181" s="141" t="s">
        <v>1</v>
      </c>
      <c r="N181" s="142" t="s">
        <v>34</v>
      </c>
      <c r="O181" s="131">
        <v>0</v>
      </c>
      <c r="P181" s="131">
        <f t="shared" si="11"/>
        <v>0</v>
      </c>
      <c r="Q181" s="131">
        <v>1.01E-2</v>
      </c>
      <c r="R181" s="131">
        <f t="shared" si="12"/>
        <v>3.0300000000000001E-2</v>
      </c>
      <c r="S181" s="131">
        <v>0</v>
      </c>
      <c r="T181" s="132">
        <f t="shared" si="13"/>
        <v>0</v>
      </c>
      <c r="AR181" s="133" t="s">
        <v>134</v>
      </c>
      <c r="AT181" s="133" t="s">
        <v>157</v>
      </c>
      <c r="AU181" s="133" t="s">
        <v>113</v>
      </c>
      <c r="AY181" s="13" t="s">
        <v>107</v>
      </c>
      <c r="BE181" s="134">
        <f t="shared" si="14"/>
        <v>0</v>
      </c>
      <c r="BF181" s="134">
        <f t="shared" si="15"/>
        <v>0</v>
      </c>
      <c r="BG181" s="134">
        <f t="shared" si="16"/>
        <v>0</v>
      </c>
      <c r="BH181" s="134">
        <f t="shared" si="17"/>
        <v>0</v>
      </c>
      <c r="BI181" s="134">
        <f t="shared" si="18"/>
        <v>0</v>
      </c>
      <c r="BJ181" s="13" t="s">
        <v>113</v>
      </c>
      <c r="BK181" s="135">
        <f t="shared" si="19"/>
        <v>0</v>
      </c>
      <c r="BL181" s="13" t="s">
        <v>112</v>
      </c>
      <c r="BM181" s="133" t="s">
        <v>256</v>
      </c>
    </row>
    <row r="182" spans="2:65" s="1" customFormat="1" ht="24" customHeight="1">
      <c r="B182" s="124"/>
      <c r="C182" s="136" t="s">
        <v>257</v>
      </c>
      <c r="D182" s="186" t="s">
        <v>340</v>
      </c>
      <c r="E182" s="187"/>
      <c r="F182" s="188"/>
      <c r="G182" s="138" t="s">
        <v>163</v>
      </c>
      <c r="H182" s="139">
        <v>6</v>
      </c>
      <c r="I182" s="139">
        <v>0</v>
      </c>
      <c r="J182" s="139">
        <f t="shared" si="10"/>
        <v>0</v>
      </c>
      <c r="K182" s="137" t="s">
        <v>126</v>
      </c>
      <c r="L182" s="140"/>
      <c r="M182" s="141" t="s">
        <v>1</v>
      </c>
      <c r="N182" s="142" t="s">
        <v>34</v>
      </c>
      <c r="O182" s="131">
        <v>0</v>
      </c>
      <c r="P182" s="131">
        <f t="shared" si="11"/>
        <v>0</v>
      </c>
      <c r="Q182" s="131">
        <v>1.75E-3</v>
      </c>
      <c r="R182" s="131">
        <f t="shared" si="12"/>
        <v>1.0500000000000001E-2</v>
      </c>
      <c r="S182" s="131">
        <v>0</v>
      </c>
      <c r="T182" s="132">
        <f t="shared" si="13"/>
        <v>0</v>
      </c>
      <c r="AR182" s="133" t="s">
        <v>134</v>
      </c>
      <c r="AT182" s="133" t="s">
        <v>157</v>
      </c>
      <c r="AU182" s="133" t="s">
        <v>113</v>
      </c>
      <c r="AY182" s="13" t="s">
        <v>107</v>
      </c>
      <c r="BE182" s="134">
        <f t="shared" si="14"/>
        <v>0</v>
      </c>
      <c r="BF182" s="134">
        <f t="shared" si="15"/>
        <v>0</v>
      </c>
      <c r="BG182" s="134">
        <f t="shared" si="16"/>
        <v>0</v>
      </c>
      <c r="BH182" s="134">
        <f t="shared" si="17"/>
        <v>0</v>
      </c>
      <c r="BI182" s="134">
        <f t="shared" si="18"/>
        <v>0</v>
      </c>
      <c r="BJ182" s="13" t="s">
        <v>113</v>
      </c>
      <c r="BK182" s="135">
        <f t="shared" si="19"/>
        <v>0</v>
      </c>
      <c r="BL182" s="13" t="s">
        <v>112</v>
      </c>
      <c r="BM182" s="133" t="s">
        <v>258</v>
      </c>
    </row>
    <row r="183" spans="2:65" s="1" customFormat="1" ht="16.5" customHeight="1">
      <c r="B183" s="124"/>
      <c r="C183" s="136" t="s">
        <v>259</v>
      </c>
      <c r="D183" s="186" t="s">
        <v>341</v>
      </c>
      <c r="E183" s="187"/>
      <c r="F183" s="188"/>
      <c r="G183" s="138" t="s">
        <v>163</v>
      </c>
      <c r="H183" s="139">
        <v>3</v>
      </c>
      <c r="I183" s="139">
        <v>0</v>
      </c>
      <c r="J183" s="139">
        <f t="shared" si="10"/>
        <v>0</v>
      </c>
      <c r="K183" s="137" t="s">
        <v>126</v>
      </c>
      <c r="L183" s="140"/>
      <c r="M183" s="141" t="s">
        <v>1</v>
      </c>
      <c r="N183" s="142" t="s">
        <v>34</v>
      </c>
      <c r="O183" s="131">
        <v>0</v>
      </c>
      <c r="P183" s="131">
        <f t="shared" si="11"/>
        <v>0</v>
      </c>
      <c r="Q183" s="131">
        <v>4.2000000000000003E-2</v>
      </c>
      <c r="R183" s="131">
        <f t="shared" si="12"/>
        <v>0.126</v>
      </c>
      <c r="S183" s="131">
        <v>0</v>
      </c>
      <c r="T183" s="132">
        <f t="shared" si="13"/>
        <v>0</v>
      </c>
      <c r="AR183" s="133" t="s">
        <v>134</v>
      </c>
      <c r="AT183" s="133" t="s">
        <v>157</v>
      </c>
      <c r="AU183" s="133" t="s">
        <v>113</v>
      </c>
      <c r="AY183" s="13" t="s">
        <v>107</v>
      </c>
      <c r="BE183" s="134">
        <f t="shared" si="14"/>
        <v>0</v>
      </c>
      <c r="BF183" s="134">
        <f t="shared" si="15"/>
        <v>0</v>
      </c>
      <c r="BG183" s="134">
        <f t="shared" si="16"/>
        <v>0</v>
      </c>
      <c r="BH183" s="134">
        <f t="shared" si="17"/>
        <v>0</v>
      </c>
      <c r="BI183" s="134">
        <f t="shared" si="18"/>
        <v>0</v>
      </c>
      <c r="BJ183" s="13" t="s">
        <v>113</v>
      </c>
      <c r="BK183" s="135">
        <f t="shared" si="19"/>
        <v>0</v>
      </c>
      <c r="BL183" s="13" t="s">
        <v>112</v>
      </c>
      <c r="BM183" s="133" t="s">
        <v>260</v>
      </c>
    </row>
    <row r="184" spans="2:65" s="1" customFormat="1" ht="24" customHeight="1">
      <c r="B184" s="124"/>
      <c r="C184" s="136" t="s">
        <v>261</v>
      </c>
      <c r="D184" s="186" t="s">
        <v>342</v>
      </c>
      <c r="E184" s="187"/>
      <c r="F184" s="188"/>
      <c r="G184" s="138" t="s">
        <v>163</v>
      </c>
      <c r="H184" s="139">
        <v>3</v>
      </c>
      <c r="I184" s="139">
        <v>0</v>
      </c>
      <c r="J184" s="139">
        <f t="shared" si="10"/>
        <v>0</v>
      </c>
      <c r="K184" s="137" t="s">
        <v>126</v>
      </c>
      <c r="L184" s="140"/>
      <c r="M184" s="141" t="s">
        <v>1</v>
      </c>
      <c r="N184" s="142" t="s">
        <v>34</v>
      </c>
      <c r="O184" s="131">
        <v>0</v>
      </c>
      <c r="P184" s="131">
        <f t="shared" si="11"/>
        <v>0</v>
      </c>
      <c r="Q184" s="131">
        <v>0.15229999999999999</v>
      </c>
      <c r="R184" s="131">
        <f t="shared" si="12"/>
        <v>0.45689999999999997</v>
      </c>
      <c r="S184" s="131">
        <v>0</v>
      </c>
      <c r="T184" s="132">
        <f t="shared" si="13"/>
        <v>0</v>
      </c>
      <c r="AR184" s="133" t="s">
        <v>134</v>
      </c>
      <c r="AT184" s="133" t="s">
        <v>157</v>
      </c>
      <c r="AU184" s="133" t="s">
        <v>113</v>
      </c>
      <c r="AY184" s="13" t="s">
        <v>107</v>
      </c>
      <c r="BE184" s="134">
        <f t="shared" si="14"/>
        <v>0</v>
      </c>
      <c r="BF184" s="134">
        <f t="shared" si="15"/>
        <v>0</v>
      </c>
      <c r="BG184" s="134">
        <f t="shared" si="16"/>
        <v>0</v>
      </c>
      <c r="BH184" s="134">
        <f t="shared" si="17"/>
        <v>0</v>
      </c>
      <c r="BI184" s="134">
        <f t="shared" si="18"/>
        <v>0</v>
      </c>
      <c r="BJ184" s="13" t="s">
        <v>113</v>
      </c>
      <c r="BK184" s="135">
        <f t="shared" si="19"/>
        <v>0</v>
      </c>
      <c r="BL184" s="13" t="s">
        <v>112</v>
      </c>
      <c r="BM184" s="133" t="s">
        <v>262</v>
      </c>
    </row>
    <row r="185" spans="2:65" s="1" customFormat="1" ht="36" customHeight="1">
      <c r="B185" s="124"/>
      <c r="C185" s="125" t="s">
        <v>263</v>
      </c>
      <c r="D185" s="189" t="s">
        <v>264</v>
      </c>
      <c r="E185" s="190"/>
      <c r="F185" s="191"/>
      <c r="G185" s="127" t="s">
        <v>163</v>
      </c>
      <c r="H185" s="128">
        <v>2</v>
      </c>
      <c r="I185" s="128">
        <v>0</v>
      </c>
      <c r="J185" s="128">
        <f t="shared" si="10"/>
        <v>0</v>
      </c>
      <c r="K185" s="126" t="s">
        <v>126</v>
      </c>
      <c r="L185" s="25"/>
      <c r="M185" s="129" t="s">
        <v>1</v>
      </c>
      <c r="N185" s="130" t="s">
        <v>34</v>
      </c>
      <c r="O185" s="131">
        <v>3.77</v>
      </c>
      <c r="P185" s="131">
        <f t="shared" si="11"/>
        <v>7.54</v>
      </c>
      <c r="Q185" s="131">
        <v>0</v>
      </c>
      <c r="R185" s="131">
        <f t="shared" si="12"/>
        <v>0</v>
      </c>
      <c r="S185" s="131">
        <v>0</v>
      </c>
      <c r="T185" s="132">
        <f t="shared" si="13"/>
        <v>0</v>
      </c>
      <c r="AR185" s="133" t="s">
        <v>112</v>
      </c>
      <c r="AT185" s="133" t="s">
        <v>109</v>
      </c>
      <c r="AU185" s="133" t="s">
        <v>113</v>
      </c>
      <c r="AY185" s="13" t="s">
        <v>107</v>
      </c>
      <c r="BE185" s="134">
        <f t="shared" si="14"/>
        <v>0</v>
      </c>
      <c r="BF185" s="134">
        <f t="shared" si="15"/>
        <v>0</v>
      </c>
      <c r="BG185" s="134">
        <f t="shared" si="16"/>
        <v>0</v>
      </c>
      <c r="BH185" s="134">
        <f t="shared" si="17"/>
        <v>0</v>
      </c>
      <c r="BI185" s="134">
        <f t="shared" si="18"/>
        <v>0</v>
      </c>
      <c r="BJ185" s="13" t="s">
        <v>113</v>
      </c>
      <c r="BK185" s="135">
        <f t="shared" si="19"/>
        <v>0</v>
      </c>
      <c r="BL185" s="13" t="s">
        <v>112</v>
      </c>
      <c r="BM185" s="133" t="s">
        <v>265</v>
      </c>
    </row>
    <row r="186" spans="2:65" s="1" customFormat="1" ht="24" customHeight="1">
      <c r="B186" s="124"/>
      <c r="C186" s="136" t="s">
        <v>266</v>
      </c>
      <c r="D186" s="186" t="s">
        <v>343</v>
      </c>
      <c r="E186" s="187"/>
      <c r="F186" s="188"/>
      <c r="G186" s="138" t="s">
        <v>163</v>
      </c>
      <c r="H186" s="139">
        <v>2</v>
      </c>
      <c r="I186" s="139">
        <v>0</v>
      </c>
      <c r="J186" s="139">
        <f t="shared" si="10"/>
        <v>0</v>
      </c>
      <c r="K186" s="137" t="s">
        <v>126</v>
      </c>
      <c r="L186" s="140"/>
      <c r="M186" s="141" t="s">
        <v>1</v>
      </c>
      <c r="N186" s="142" t="s">
        <v>34</v>
      </c>
      <c r="O186" s="131">
        <v>0</v>
      </c>
      <c r="P186" s="131">
        <f t="shared" si="11"/>
        <v>0</v>
      </c>
      <c r="Q186" s="131">
        <v>3.6400000000000002E-2</v>
      </c>
      <c r="R186" s="131">
        <f t="shared" si="12"/>
        <v>7.2800000000000004E-2</v>
      </c>
      <c r="S186" s="131">
        <v>0</v>
      </c>
      <c r="T186" s="132">
        <f t="shared" si="13"/>
        <v>0</v>
      </c>
      <c r="AR186" s="133" t="s">
        <v>134</v>
      </c>
      <c r="AT186" s="133" t="s">
        <v>157</v>
      </c>
      <c r="AU186" s="133" t="s">
        <v>113</v>
      </c>
      <c r="AY186" s="13" t="s">
        <v>107</v>
      </c>
      <c r="BE186" s="134">
        <f t="shared" si="14"/>
        <v>0</v>
      </c>
      <c r="BF186" s="134">
        <f t="shared" si="15"/>
        <v>0</v>
      </c>
      <c r="BG186" s="134">
        <f t="shared" si="16"/>
        <v>0</v>
      </c>
      <c r="BH186" s="134">
        <f t="shared" si="17"/>
        <v>0</v>
      </c>
      <c r="BI186" s="134">
        <f t="shared" si="18"/>
        <v>0</v>
      </c>
      <c r="BJ186" s="13" t="s">
        <v>113</v>
      </c>
      <c r="BK186" s="135">
        <f t="shared" si="19"/>
        <v>0</v>
      </c>
      <c r="BL186" s="13" t="s">
        <v>112</v>
      </c>
      <c r="BM186" s="133" t="s">
        <v>267</v>
      </c>
    </row>
    <row r="187" spans="2:65" s="1" customFormat="1" ht="36" customHeight="1">
      <c r="B187" s="124"/>
      <c r="C187" s="136" t="s">
        <v>268</v>
      </c>
      <c r="D187" s="186" t="s">
        <v>344</v>
      </c>
      <c r="E187" s="187"/>
      <c r="F187" s="188"/>
      <c r="G187" s="138" t="s">
        <v>163</v>
      </c>
      <c r="H187" s="139">
        <v>2</v>
      </c>
      <c r="I187" s="139">
        <v>0</v>
      </c>
      <c r="J187" s="139">
        <f t="shared" si="10"/>
        <v>0</v>
      </c>
      <c r="K187" s="137" t="s">
        <v>197</v>
      </c>
      <c r="L187" s="140"/>
      <c r="M187" s="141" t="s">
        <v>1</v>
      </c>
      <c r="N187" s="142" t="s">
        <v>34</v>
      </c>
      <c r="O187" s="131">
        <v>0</v>
      </c>
      <c r="P187" s="131">
        <f t="shared" si="11"/>
        <v>0</v>
      </c>
      <c r="Q187" s="131">
        <v>4.5999999999999999E-3</v>
      </c>
      <c r="R187" s="131">
        <f t="shared" si="12"/>
        <v>9.1999999999999998E-3</v>
      </c>
      <c r="S187" s="131">
        <v>0</v>
      </c>
      <c r="T187" s="132">
        <f t="shared" si="13"/>
        <v>0</v>
      </c>
      <c r="AR187" s="133" t="s">
        <v>134</v>
      </c>
      <c r="AT187" s="133" t="s">
        <v>157</v>
      </c>
      <c r="AU187" s="133" t="s">
        <v>113</v>
      </c>
      <c r="AY187" s="13" t="s">
        <v>107</v>
      </c>
      <c r="BE187" s="134">
        <f t="shared" si="14"/>
        <v>0</v>
      </c>
      <c r="BF187" s="134">
        <f t="shared" si="15"/>
        <v>0</v>
      </c>
      <c r="BG187" s="134">
        <f t="shared" si="16"/>
        <v>0</v>
      </c>
      <c r="BH187" s="134">
        <f t="shared" si="17"/>
        <v>0</v>
      </c>
      <c r="BI187" s="134">
        <f t="shared" si="18"/>
        <v>0</v>
      </c>
      <c r="BJ187" s="13" t="s">
        <v>113</v>
      </c>
      <c r="BK187" s="135">
        <f t="shared" si="19"/>
        <v>0</v>
      </c>
      <c r="BL187" s="13" t="s">
        <v>112</v>
      </c>
      <c r="BM187" s="133" t="s">
        <v>269</v>
      </c>
    </row>
    <row r="188" spans="2:65" s="1" customFormat="1" ht="24" customHeight="1">
      <c r="B188" s="124"/>
      <c r="C188" s="136" t="s">
        <v>270</v>
      </c>
      <c r="D188" s="186" t="s">
        <v>345</v>
      </c>
      <c r="E188" s="187"/>
      <c r="F188" s="188"/>
      <c r="G188" s="138" t="s">
        <v>163</v>
      </c>
      <c r="H188" s="139">
        <v>2</v>
      </c>
      <c r="I188" s="139">
        <v>0</v>
      </c>
      <c r="J188" s="139">
        <f t="shared" si="10"/>
        <v>0</v>
      </c>
      <c r="K188" s="137" t="s">
        <v>197</v>
      </c>
      <c r="L188" s="140"/>
      <c r="M188" s="141" t="s">
        <v>1</v>
      </c>
      <c r="N188" s="142" t="s">
        <v>34</v>
      </c>
      <c r="O188" s="131">
        <v>0</v>
      </c>
      <c r="P188" s="131">
        <f t="shared" si="11"/>
        <v>0</v>
      </c>
      <c r="Q188" s="131">
        <v>3.8999999999999999E-4</v>
      </c>
      <c r="R188" s="131">
        <f t="shared" si="12"/>
        <v>7.7999999999999999E-4</v>
      </c>
      <c r="S188" s="131">
        <v>0</v>
      </c>
      <c r="T188" s="132">
        <f t="shared" si="13"/>
        <v>0</v>
      </c>
      <c r="AR188" s="133" t="s">
        <v>134</v>
      </c>
      <c r="AT188" s="133" t="s">
        <v>157</v>
      </c>
      <c r="AU188" s="133" t="s">
        <v>113</v>
      </c>
      <c r="AY188" s="13" t="s">
        <v>107</v>
      </c>
      <c r="BE188" s="134">
        <f t="shared" si="14"/>
        <v>0</v>
      </c>
      <c r="BF188" s="134">
        <f t="shared" si="15"/>
        <v>0</v>
      </c>
      <c r="BG188" s="134">
        <f t="shared" si="16"/>
        <v>0</v>
      </c>
      <c r="BH188" s="134">
        <f t="shared" si="17"/>
        <v>0</v>
      </c>
      <c r="BI188" s="134">
        <f t="shared" si="18"/>
        <v>0</v>
      </c>
      <c r="BJ188" s="13" t="s">
        <v>113</v>
      </c>
      <c r="BK188" s="135">
        <f t="shared" si="19"/>
        <v>0</v>
      </c>
      <c r="BL188" s="13" t="s">
        <v>112</v>
      </c>
      <c r="BM188" s="133" t="s">
        <v>271</v>
      </c>
    </row>
    <row r="189" spans="2:65" s="1" customFormat="1" ht="24" customHeight="1">
      <c r="B189" s="124"/>
      <c r="C189" s="136" t="s">
        <v>272</v>
      </c>
      <c r="D189" s="186" t="s">
        <v>346</v>
      </c>
      <c r="E189" s="187"/>
      <c r="F189" s="188"/>
      <c r="G189" s="138" t="s">
        <v>163</v>
      </c>
      <c r="H189" s="139">
        <v>2</v>
      </c>
      <c r="I189" s="139">
        <v>0</v>
      </c>
      <c r="J189" s="139">
        <f t="shared" si="10"/>
        <v>0</v>
      </c>
      <c r="K189" s="137" t="s">
        <v>197</v>
      </c>
      <c r="L189" s="140"/>
      <c r="M189" s="141" t="s">
        <v>1</v>
      </c>
      <c r="N189" s="142" t="s">
        <v>34</v>
      </c>
      <c r="O189" s="131">
        <v>0</v>
      </c>
      <c r="P189" s="131">
        <f t="shared" si="11"/>
        <v>0</v>
      </c>
      <c r="Q189" s="131">
        <v>2.5999999999999999E-2</v>
      </c>
      <c r="R189" s="131">
        <f t="shared" si="12"/>
        <v>5.1999999999999998E-2</v>
      </c>
      <c r="S189" s="131">
        <v>0</v>
      </c>
      <c r="T189" s="132">
        <f t="shared" si="13"/>
        <v>0</v>
      </c>
      <c r="AR189" s="133" t="s">
        <v>134</v>
      </c>
      <c r="AT189" s="133" t="s">
        <v>157</v>
      </c>
      <c r="AU189" s="133" t="s">
        <v>113</v>
      </c>
      <c r="AY189" s="13" t="s">
        <v>107</v>
      </c>
      <c r="BE189" s="134">
        <f t="shared" si="14"/>
        <v>0</v>
      </c>
      <c r="BF189" s="134">
        <f t="shared" si="15"/>
        <v>0</v>
      </c>
      <c r="BG189" s="134">
        <f t="shared" si="16"/>
        <v>0</v>
      </c>
      <c r="BH189" s="134">
        <f t="shared" si="17"/>
        <v>0</v>
      </c>
      <c r="BI189" s="134">
        <f t="shared" si="18"/>
        <v>0</v>
      </c>
      <c r="BJ189" s="13" t="s">
        <v>113</v>
      </c>
      <c r="BK189" s="135">
        <f t="shared" si="19"/>
        <v>0</v>
      </c>
      <c r="BL189" s="13" t="s">
        <v>112</v>
      </c>
      <c r="BM189" s="133" t="s">
        <v>273</v>
      </c>
    </row>
    <row r="190" spans="2:65" s="1" customFormat="1" ht="36" customHeight="1">
      <c r="B190" s="124"/>
      <c r="C190" s="136" t="s">
        <v>274</v>
      </c>
      <c r="D190" s="186" t="s">
        <v>347</v>
      </c>
      <c r="E190" s="187"/>
      <c r="F190" s="188"/>
      <c r="G190" s="138" t="s">
        <v>163</v>
      </c>
      <c r="H190" s="139">
        <v>1</v>
      </c>
      <c r="I190" s="139">
        <v>0</v>
      </c>
      <c r="J190" s="139">
        <f t="shared" si="10"/>
        <v>0</v>
      </c>
      <c r="K190" s="137" t="s">
        <v>126</v>
      </c>
      <c r="L190" s="140"/>
      <c r="M190" s="141" t="s">
        <v>1</v>
      </c>
      <c r="N190" s="142" t="s">
        <v>34</v>
      </c>
      <c r="O190" s="131">
        <v>0</v>
      </c>
      <c r="P190" s="131">
        <f t="shared" si="11"/>
        <v>0</v>
      </c>
      <c r="Q190" s="131">
        <v>5.3199999999999997E-2</v>
      </c>
      <c r="R190" s="131">
        <f t="shared" si="12"/>
        <v>5.3199999999999997E-2</v>
      </c>
      <c r="S190" s="131">
        <v>0</v>
      </c>
      <c r="T190" s="132">
        <f t="shared" si="13"/>
        <v>0</v>
      </c>
      <c r="AR190" s="133" t="s">
        <v>134</v>
      </c>
      <c r="AT190" s="133" t="s">
        <v>157</v>
      </c>
      <c r="AU190" s="133" t="s">
        <v>113</v>
      </c>
      <c r="AY190" s="13" t="s">
        <v>107</v>
      </c>
      <c r="BE190" s="134">
        <f t="shared" si="14"/>
        <v>0</v>
      </c>
      <c r="BF190" s="134">
        <f t="shared" si="15"/>
        <v>0</v>
      </c>
      <c r="BG190" s="134">
        <f t="shared" si="16"/>
        <v>0</v>
      </c>
      <c r="BH190" s="134">
        <f t="shared" si="17"/>
        <v>0</v>
      </c>
      <c r="BI190" s="134">
        <f t="shared" si="18"/>
        <v>0</v>
      </c>
      <c r="BJ190" s="13" t="s">
        <v>113</v>
      </c>
      <c r="BK190" s="135">
        <f t="shared" si="19"/>
        <v>0</v>
      </c>
      <c r="BL190" s="13" t="s">
        <v>112</v>
      </c>
      <c r="BM190" s="133" t="s">
        <v>275</v>
      </c>
    </row>
    <row r="191" spans="2:65" s="1" customFormat="1" ht="36" customHeight="1">
      <c r="B191" s="124"/>
      <c r="C191" s="136" t="s">
        <v>276</v>
      </c>
      <c r="D191" s="186" t="s">
        <v>348</v>
      </c>
      <c r="E191" s="187"/>
      <c r="F191" s="188"/>
      <c r="G191" s="138" t="s">
        <v>163</v>
      </c>
      <c r="H191" s="139">
        <v>1</v>
      </c>
      <c r="I191" s="139">
        <v>0</v>
      </c>
      <c r="J191" s="139">
        <f t="shared" si="10"/>
        <v>0</v>
      </c>
      <c r="K191" s="137" t="s">
        <v>126</v>
      </c>
      <c r="L191" s="140"/>
      <c r="M191" s="141" t="s">
        <v>1</v>
      </c>
      <c r="N191" s="142" t="s">
        <v>34</v>
      </c>
      <c r="O191" s="131">
        <v>0</v>
      </c>
      <c r="P191" s="131">
        <f t="shared" si="11"/>
        <v>0</v>
      </c>
      <c r="Q191" s="131">
        <v>5.7509999999999999E-2</v>
      </c>
      <c r="R191" s="131">
        <f t="shared" si="12"/>
        <v>5.7509999999999999E-2</v>
      </c>
      <c r="S191" s="131">
        <v>0</v>
      </c>
      <c r="T191" s="132">
        <f t="shared" si="13"/>
        <v>0</v>
      </c>
      <c r="AR191" s="133" t="s">
        <v>134</v>
      </c>
      <c r="AT191" s="133" t="s">
        <v>157</v>
      </c>
      <c r="AU191" s="133" t="s">
        <v>113</v>
      </c>
      <c r="AY191" s="13" t="s">
        <v>107</v>
      </c>
      <c r="BE191" s="134">
        <f t="shared" si="14"/>
        <v>0</v>
      </c>
      <c r="BF191" s="134">
        <f t="shared" si="15"/>
        <v>0</v>
      </c>
      <c r="BG191" s="134">
        <f t="shared" si="16"/>
        <v>0</v>
      </c>
      <c r="BH191" s="134">
        <f t="shared" si="17"/>
        <v>0</v>
      </c>
      <c r="BI191" s="134">
        <f t="shared" si="18"/>
        <v>0</v>
      </c>
      <c r="BJ191" s="13" t="s">
        <v>113</v>
      </c>
      <c r="BK191" s="135">
        <f t="shared" si="19"/>
        <v>0</v>
      </c>
      <c r="BL191" s="13" t="s">
        <v>112</v>
      </c>
      <c r="BM191" s="133" t="s">
        <v>277</v>
      </c>
    </row>
    <row r="192" spans="2:65" s="1" customFormat="1" ht="24" customHeight="1">
      <c r="B192" s="124"/>
      <c r="C192" s="136" t="s">
        <v>278</v>
      </c>
      <c r="D192" s="186" t="s">
        <v>349</v>
      </c>
      <c r="E192" s="187"/>
      <c r="F192" s="188"/>
      <c r="G192" s="138" t="s">
        <v>163</v>
      </c>
      <c r="H192" s="139">
        <v>4</v>
      </c>
      <c r="I192" s="139">
        <v>0</v>
      </c>
      <c r="J192" s="139">
        <f t="shared" si="10"/>
        <v>0</v>
      </c>
      <c r="K192" s="137" t="s">
        <v>197</v>
      </c>
      <c r="L192" s="140"/>
      <c r="M192" s="141" t="s">
        <v>1</v>
      </c>
      <c r="N192" s="142" t="s">
        <v>34</v>
      </c>
      <c r="O192" s="131">
        <v>0</v>
      </c>
      <c r="P192" s="131">
        <f t="shared" si="11"/>
        <v>0</v>
      </c>
      <c r="Q192" s="131">
        <v>3.2000000000000002E-3</v>
      </c>
      <c r="R192" s="131">
        <f t="shared" si="12"/>
        <v>1.2800000000000001E-2</v>
      </c>
      <c r="S192" s="131">
        <v>0</v>
      </c>
      <c r="T192" s="132">
        <f t="shared" si="13"/>
        <v>0</v>
      </c>
      <c r="AR192" s="133" t="s">
        <v>134</v>
      </c>
      <c r="AT192" s="133" t="s">
        <v>157</v>
      </c>
      <c r="AU192" s="133" t="s">
        <v>113</v>
      </c>
      <c r="AY192" s="13" t="s">
        <v>107</v>
      </c>
      <c r="BE192" s="134">
        <f t="shared" si="14"/>
        <v>0</v>
      </c>
      <c r="BF192" s="134">
        <f t="shared" si="15"/>
        <v>0</v>
      </c>
      <c r="BG192" s="134">
        <f t="shared" si="16"/>
        <v>0</v>
      </c>
      <c r="BH192" s="134">
        <f t="shared" si="17"/>
        <v>0</v>
      </c>
      <c r="BI192" s="134">
        <f t="shared" si="18"/>
        <v>0</v>
      </c>
      <c r="BJ192" s="13" t="s">
        <v>113</v>
      </c>
      <c r="BK192" s="135">
        <f t="shared" si="19"/>
        <v>0</v>
      </c>
      <c r="BL192" s="13" t="s">
        <v>112</v>
      </c>
      <c r="BM192" s="133" t="s">
        <v>279</v>
      </c>
    </row>
    <row r="193" spans="2:65" s="1" customFormat="1" ht="24" customHeight="1">
      <c r="B193" s="124"/>
      <c r="C193" s="136" t="s">
        <v>280</v>
      </c>
      <c r="D193" s="186" t="s">
        <v>342</v>
      </c>
      <c r="E193" s="187"/>
      <c r="F193" s="188"/>
      <c r="G193" s="138" t="s">
        <v>163</v>
      </c>
      <c r="H193" s="139">
        <v>2</v>
      </c>
      <c r="I193" s="139">
        <v>0</v>
      </c>
      <c r="J193" s="139">
        <f t="shared" si="10"/>
        <v>0</v>
      </c>
      <c r="K193" s="137" t="s">
        <v>197</v>
      </c>
      <c r="L193" s="140"/>
      <c r="M193" s="141" t="s">
        <v>1</v>
      </c>
      <c r="N193" s="142" t="s">
        <v>34</v>
      </c>
      <c r="O193" s="131">
        <v>0</v>
      </c>
      <c r="P193" s="131">
        <f t="shared" si="11"/>
        <v>0</v>
      </c>
      <c r="Q193" s="131">
        <v>0.15229999999999999</v>
      </c>
      <c r="R193" s="131">
        <f t="shared" si="12"/>
        <v>0.30459999999999998</v>
      </c>
      <c r="S193" s="131">
        <v>0</v>
      </c>
      <c r="T193" s="132">
        <f t="shared" si="13"/>
        <v>0</v>
      </c>
      <c r="AR193" s="133" t="s">
        <v>134</v>
      </c>
      <c r="AT193" s="133" t="s">
        <v>157</v>
      </c>
      <c r="AU193" s="133" t="s">
        <v>113</v>
      </c>
      <c r="AY193" s="13" t="s">
        <v>107</v>
      </c>
      <c r="BE193" s="134">
        <f t="shared" si="14"/>
        <v>0</v>
      </c>
      <c r="BF193" s="134">
        <f t="shared" si="15"/>
        <v>0</v>
      </c>
      <c r="BG193" s="134">
        <f t="shared" si="16"/>
        <v>0</v>
      </c>
      <c r="BH193" s="134">
        <f t="shared" si="17"/>
        <v>0</v>
      </c>
      <c r="BI193" s="134">
        <f t="shared" si="18"/>
        <v>0</v>
      </c>
      <c r="BJ193" s="13" t="s">
        <v>113</v>
      </c>
      <c r="BK193" s="135">
        <f t="shared" si="19"/>
        <v>0</v>
      </c>
      <c r="BL193" s="13" t="s">
        <v>112</v>
      </c>
      <c r="BM193" s="133" t="s">
        <v>281</v>
      </c>
    </row>
    <row r="194" spans="2:65" s="1" customFormat="1" ht="16.5" customHeight="1">
      <c r="B194" s="124"/>
      <c r="C194" s="136" t="s">
        <v>282</v>
      </c>
      <c r="D194" s="186" t="s">
        <v>350</v>
      </c>
      <c r="E194" s="187"/>
      <c r="F194" s="188"/>
      <c r="G194" s="138" t="s">
        <v>163</v>
      </c>
      <c r="H194" s="139">
        <v>2</v>
      </c>
      <c r="I194" s="139">
        <v>0</v>
      </c>
      <c r="J194" s="139">
        <f t="shared" si="10"/>
        <v>0</v>
      </c>
      <c r="K194" s="137" t="s">
        <v>197</v>
      </c>
      <c r="L194" s="140"/>
      <c r="M194" s="141" t="s">
        <v>1</v>
      </c>
      <c r="N194" s="142" t="s">
        <v>34</v>
      </c>
      <c r="O194" s="131">
        <v>0</v>
      </c>
      <c r="P194" s="131">
        <f t="shared" si="11"/>
        <v>0</v>
      </c>
      <c r="Q194" s="131">
        <v>4.2000000000000003E-2</v>
      </c>
      <c r="R194" s="131">
        <f t="shared" si="12"/>
        <v>8.4000000000000005E-2</v>
      </c>
      <c r="S194" s="131">
        <v>0</v>
      </c>
      <c r="T194" s="132">
        <f t="shared" si="13"/>
        <v>0</v>
      </c>
      <c r="AR194" s="133" t="s">
        <v>134</v>
      </c>
      <c r="AT194" s="133" t="s">
        <v>157</v>
      </c>
      <c r="AU194" s="133" t="s">
        <v>113</v>
      </c>
      <c r="AY194" s="13" t="s">
        <v>107</v>
      </c>
      <c r="BE194" s="134">
        <f t="shared" si="14"/>
        <v>0</v>
      </c>
      <c r="BF194" s="134">
        <f t="shared" si="15"/>
        <v>0</v>
      </c>
      <c r="BG194" s="134">
        <f t="shared" si="16"/>
        <v>0</v>
      </c>
      <c r="BH194" s="134">
        <f t="shared" si="17"/>
        <v>0</v>
      </c>
      <c r="BI194" s="134">
        <f t="shared" si="18"/>
        <v>0</v>
      </c>
      <c r="BJ194" s="13" t="s">
        <v>113</v>
      </c>
      <c r="BK194" s="135">
        <f t="shared" si="19"/>
        <v>0</v>
      </c>
      <c r="BL194" s="13" t="s">
        <v>112</v>
      </c>
      <c r="BM194" s="133" t="s">
        <v>283</v>
      </c>
    </row>
    <row r="195" spans="2:65" s="1" customFormat="1" ht="24" customHeight="1">
      <c r="B195" s="124"/>
      <c r="C195" s="125" t="s">
        <v>284</v>
      </c>
      <c r="D195" s="189" t="s">
        <v>285</v>
      </c>
      <c r="E195" s="190"/>
      <c r="F195" s="191"/>
      <c r="G195" s="127" t="s">
        <v>163</v>
      </c>
      <c r="H195" s="128">
        <v>9</v>
      </c>
      <c r="I195" s="128">
        <v>0</v>
      </c>
      <c r="J195" s="128">
        <f t="shared" si="10"/>
        <v>0</v>
      </c>
      <c r="K195" s="126" t="s">
        <v>197</v>
      </c>
      <c r="L195" s="25"/>
      <c r="M195" s="129" t="s">
        <v>1</v>
      </c>
      <c r="N195" s="130" t="s">
        <v>34</v>
      </c>
      <c r="O195" s="131">
        <v>0.64300000000000002</v>
      </c>
      <c r="P195" s="131">
        <f t="shared" si="11"/>
        <v>5.7869999999999999</v>
      </c>
      <c r="Q195" s="131">
        <v>4.1999999999999997E-3</v>
      </c>
      <c r="R195" s="131">
        <f t="shared" si="12"/>
        <v>3.78E-2</v>
      </c>
      <c r="S195" s="131">
        <v>0</v>
      </c>
      <c r="T195" s="132">
        <f t="shared" si="13"/>
        <v>0</v>
      </c>
      <c r="AR195" s="133" t="s">
        <v>112</v>
      </c>
      <c r="AT195" s="133" t="s">
        <v>109</v>
      </c>
      <c r="AU195" s="133" t="s">
        <v>113</v>
      </c>
      <c r="AY195" s="13" t="s">
        <v>107</v>
      </c>
      <c r="BE195" s="134">
        <f t="shared" si="14"/>
        <v>0</v>
      </c>
      <c r="BF195" s="134">
        <f t="shared" si="15"/>
        <v>0</v>
      </c>
      <c r="BG195" s="134">
        <f t="shared" si="16"/>
        <v>0</v>
      </c>
      <c r="BH195" s="134">
        <f t="shared" si="17"/>
        <v>0</v>
      </c>
      <c r="BI195" s="134">
        <f t="shared" si="18"/>
        <v>0</v>
      </c>
      <c r="BJ195" s="13" t="s">
        <v>113</v>
      </c>
      <c r="BK195" s="135">
        <f t="shared" si="19"/>
        <v>0</v>
      </c>
      <c r="BL195" s="13" t="s">
        <v>112</v>
      </c>
      <c r="BM195" s="133" t="s">
        <v>286</v>
      </c>
    </row>
    <row r="196" spans="2:65" s="1" customFormat="1" ht="16.5" customHeight="1">
      <c r="B196" s="124"/>
      <c r="C196" s="125" t="s">
        <v>287</v>
      </c>
      <c r="D196" s="189" t="s">
        <v>288</v>
      </c>
      <c r="E196" s="190"/>
      <c r="F196" s="191"/>
      <c r="G196" s="127" t="s">
        <v>193</v>
      </c>
      <c r="H196" s="128">
        <v>151</v>
      </c>
      <c r="I196" s="128">
        <v>0</v>
      </c>
      <c r="J196" s="128">
        <f t="shared" si="10"/>
        <v>0</v>
      </c>
      <c r="K196" s="126" t="s">
        <v>151</v>
      </c>
      <c r="L196" s="25"/>
      <c r="M196" s="129" t="s">
        <v>1</v>
      </c>
      <c r="N196" s="130" t="s">
        <v>34</v>
      </c>
      <c r="O196" s="131">
        <v>3.7999999999999999E-2</v>
      </c>
      <c r="P196" s="131">
        <f t="shared" si="11"/>
        <v>5.7379999999999995</v>
      </c>
      <c r="Q196" s="131">
        <v>9.0000000000000006E-5</v>
      </c>
      <c r="R196" s="131">
        <f t="shared" si="12"/>
        <v>1.3590000000000001E-2</v>
      </c>
      <c r="S196" s="131">
        <v>0</v>
      </c>
      <c r="T196" s="132">
        <f t="shared" si="13"/>
        <v>0</v>
      </c>
      <c r="AR196" s="133" t="s">
        <v>112</v>
      </c>
      <c r="AT196" s="133" t="s">
        <v>109</v>
      </c>
      <c r="AU196" s="133" t="s">
        <v>113</v>
      </c>
      <c r="AY196" s="13" t="s">
        <v>107</v>
      </c>
      <c r="BE196" s="134">
        <f t="shared" si="14"/>
        <v>0</v>
      </c>
      <c r="BF196" s="134">
        <f t="shared" si="15"/>
        <v>0</v>
      </c>
      <c r="BG196" s="134">
        <f t="shared" si="16"/>
        <v>0</v>
      </c>
      <c r="BH196" s="134">
        <f t="shared" si="17"/>
        <v>0</v>
      </c>
      <c r="BI196" s="134">
        <f t="shared" si="18"/>
        <v>0</v>
      </c>
      <c r="BJ196" s="13" t="s">
        <v>113</v>
      </c>
      <c r="BK196" s="135">
        <f t="shared" si="19"/>
        <v>0</v>
      </c>
      <c r="BL196" s="13" t="s">
        <v>112</v>
      </c>
      <c r="BM196" s="133" t="s">
        <v>289</v>
      </c>
    </row>
    <row r="197" spans="2:65" s="1" customFormat="1" ht="24" customHeight="1">
      <c r="B197" s="124"/>
      <c r="C197" s="125" t="s">
        <v>290</v>
      </c>
      <c r="D197" s="189" t="s">
        <v>291</v>
      </c>
      <c r="E197" s="190"/>
      <c r="F197" s="191"/>
      <c r="G197" s="127" t="s">
        <v>193</v>
      </c>
      <c r="H197" s="128">
        <v>151</v>
      </c>
      <c r="I197" s="128">
        <v>0</v>
      </c>
      <c r="J197" s="128">
        <f t="shared" si="10"/>
        <v>0</v>
      </c>
      <c r="K197" s="126" t="s">
        <v>151</v>
      </c>
      <c r="L197" s="25"/>
      <c r="M197" s="129" t="s">
        <v>1</v>
      </c>
      <c r="N197" s="130" t="s">
        <v>34</v>
      </c>
      <c r="O197" s="131">
        <v>5.2499999999999998E-2</v>
      </c>
      <c r="P197" s="131">
        <f t="shared" si="11"/>
        <v>7.9274999999999993</v>
      </c>
      <c r="Q197" s="131">
        <v>2.0000000000000001E-4</v>
      </c>
      <c r="R197" s="131">
        <f t="shared" si="12"/>
        <v>3.0200000000000001E-2</v>
      </c>
      <c r="S197" s="131">
        <v>0</v>
      </c>
      <c r="T197" s="132">
        <f t="shared" si="13"/>
        <v>0</v>
      </c>
      <c r="AR197" s="133" t="s">
        <v>112</v>
      </c>
      <c r="AT197" s="133" t="s">
        <v>109</v>
      </c>
      <c r="AU197" s="133" t="s">
        <v>113</v>
      </c>
      <c r="AY197" s="13" t="s">
        <v>107</v>
      </c>
      <c r="BE197" s="134">
        <f t="shared" si="14"/>
        <v>0</v>
      </c>
      <c r="BF197" s="134">
        <f t="shared" si="15"/>
        <v>0</v>
      </c>
      <c r="BG197" s="134">
        <f t="shared" si="16"/>
        <v>0</v>
      </c>
      <c r="BH197" s="134">
        <f t="shared" si="17"/>
        <v>0</v>
      </c>
      <c r="BI197" s="134">
        <f t="shared" si="18"/>
        <v>0</v>
      </c>
      <c r="BJ197" s="13" t="s">
        <v>113</v>
      </c>
      <c r="BK197" s="135">
        <f t="shared" si="19"/>
        <v>0</v>
      </c>
      <c r="BL197" s="13" t="s">
        <v>112</v>
      </c>
      <c r="BM197" s="133" t="s">
        <v>292</v>
      </c>
    </row>
    <row r="198" spans="2:65" s="11" customFormat="1" ht="22.9" customHeight="1">
      <c r="B198" s="112"/>
      <c r="D198" s="113" t="s">
        <v>67</v>
      </c>
      <c r="E198" s="122" t="s">
        <v>137</v>
      </c>
      <c r="F198" s="122" t="s">
        <v>293</v>
      </c>
      <c r="J198" s="123">
        <f>BK198</f>
        <v>0</v>
      </c>
      <c r="L198" s="112"/>
      <c r="M198" s="116"/>
      <c r="N198" s="117"/>
      <c r="O198" s="117"/>
      <c r="P198" s="118">
        <f>SUM(P199:P204)</f>
        <v>29.97</v>
      </c>
      <c r="Q198" s="117"/>
      <c r="R198" s="118">
        <f>SUM(R199:R204)</f>
        <v>0</v>
      </c>
      <c r="S198" s="117"/>
      <c r="T198" s="119">
        <f>SUM(T199:T204)</f>
        <v>0</v>
      </c>
      <c r="AR198" s="113" t="s">
        <v>76</v>
      </c>
      <c r="AT198" s="120" t="s">
        <v>67</v>
      </c>
      <c r="AU198" s="120" t="s">
        <v>76</v>
      </c>
      <c r="AY198" s="113" t="s">
        <v>107</v>
      </c>
      <c r="BK198" s="121">
        <f>SUM(BK199:BK204)</f>
        <v>0</v>
      </c>
    </row>
    <row r="199" spans="2:65" s="1" customFormat="1" ht="24" customHeight="1">
      <c r="B199" s="124"/>
      <c r="C199" s="125" t="s">
        <v>294</v>
      </c>
      <c r="D199" s="189" t="s">
        <v>295</v>
      </c>
      <c r="E199" s="190"/>
      <c r="F199" s="191"/>
      <c r="G199" s="127" t="s">
        <v>193</v>
      </c>
      <c r="H199" s="128">
        <v>54.5</v>
      </c>
      <c r="I199" s="128">
        <v>0</v>
      </c>
      <c r="J199" s="128">
        <f t="shared" ref="J199:J204" si="20">ROUND(I199*H199,3)</f>
        <v>0</v>
      </c>
      <c r="K199" s="126" t="s">
        <v>1</v>
      </c>
      <c r="L199" s="25"/>
      <c r="M199" s="129" t="s">
        <v>1</v>
      </c>
      <c r="N199" s="130" t="s">
        <v>34</v>
      </c>
      <c r="O199" s="131">
        <v>0</v>
      </c>
      <c r="P199" s="131">
        <f t="shared" ref="P199:P204" si="21">O199*H199</f>
        <v>0</v>
      </c>
      <c r="Q199" s="131">
        <v>0</v>
      </c>
      <c r="R199" s="131">
        <f t="shared" ref="R199:R204" si="22">Q199*H199</f>
        <v>0</v>
      </c>
      <c r="S199" s="131">
        <v>0</v>
      </c>
      <c r="T199" s="132">
        <f t="shared" ref="T199:T204" si="23">S199*H199</f>
        <v>0</v>
      </c>
      <c r="AR199" s="133" t="s">
        <v>112</v>
      </c>
      <c r="AT199" s="133" t="s">
        <v>109</v>
      </c>
      <c r="AU199" s="133" t="s">
        <v>113</v>
      </c>
      <c r="AY199" s="13" t="s">
        <v>107</v>
      </c>
      <c r="BE199" s="134">
        <f t="shared" ref="BE199:BE204" si="24">IF(N199="základná",J199,0)</f>
        <v>0</v>
      </c>
      <c r="BF199" s="134">
        <f t="shared" ref="BF199:BF204" si="25">IF(N199="znížená",J199,0)</f>
        <v>0</v>
      </c>
      <c r="BG199" s="134">
        <f t="shared" ref="BG199:BG204" si="26">IF(N199="zákl. prenesená",J199,0)</f>
        <v>0</v>
      </c>
      <c r="BH199" s="134">
        <f t="shared" ref="BH199:BH204" si="27">IF(N199="zníž. prenesená",J199,0)</f>
        <v>0</v>
      </c>
      <c r="BI199" s="134">
        <f t="shared" ref="BI199:BI204" si="28">IF(N199="nulová",J199,0)</f>
        <v>0</v>
      </c>
      <c r="BJ199" s="13" t="s">
        <v>113</v>
      </c>
      <c r="BK199" s="135">
        <f t="shared" ref="BK199:BK204" si="29">ROUND(I199*H199,3)</f>
        <v>0</v>
      </c>
      <c r="BL199" s="13" t="s">
        <v>112</v>
      </c>
      <c r="BM199" s="133" t="s">
        <v>296</v>
      </c>
    </row>
    <row r="200" spans="2:65" s="1" customFormat="1" ht="16.5" customHeight="1">
      <c r="B200" s="124"/>
      <c r="C200" s="125" t="s">
        <v>297</v>
      </c>
      <c r="D200" s="189" t="s">
        <v>298</v>
      </c>
      <c r="E200" s="190"/>
      <c r="F200" s="191"/>
      <c r="G200" s="127" t="s">
        <v>146</v>
      </c>
      <c r="H200" s="128">
        <v>37</v>
      </c>
      <c r="I200" s="128">
        <v>0</v>
      </c>
      <c r="J200" s="128">
        <f t="shared" si="20"/>
        <v>0</v>
      </c>
      <c r="K200" s="126" t="s">
        <v>126</v>
      </c>
      <c r="L200" s="25"/>
      <c r="M200" s="129" t="s">
        <v>1</v>
      </c>
      <c r="N200" s="130" t="s">
        <v>34</v>
      </c>
      <c r="O200" s="131">
        <v>0.59799999999999998</v>
      </c>
      <c r="P200" s="131">
        <f t="shared" si="21"/>
        <v>22.125999999999998</v>
      </c>
      <c r="Q200" s="131">
        <v>0</v>
      </c>
      <c r="R200" s="131">
        <f t="shared" si="22"/>
        <v>0</v>
      </c>
      <c r="S200" s="131">
        <v>0</v>
      </c>
      <c r="T200" s="132">
        <f t="shared" si="23"/>
        <v>0</v>
      </c>
      <c r="AR200" s="133" t="s">
        <v>112</v>
      </c>
      <c r="AT200" s="133" t="s">
        <v>109</v>
      </c>
      <c r="AU200" s="133" t="s">
        <v>113</v>
      </c>
      <c r="AY200" s="13" t="s">
        <v>107</v>
      </c>
      <c r="BE200" s="134">
        <f t="shared" si="24"/>
        <v>0</v>
      </c>
      <c r="BF200" s="134">
        <f t="shared" si="25"/>
        <v>0</v>
      </c>
      <c r="BG200" s="134">
        <f t="shared" si="26"/>
        <v>0</v>
      </c>
      <c r="BH200" s="134">
        <f t="shared" si="27"/>
        <v>0</v>
      </c>
      <c r="BI200" s="134">
        <f t="shared" si="28"/>
        <v>0</v>
      </c>
      <c r="BJ200" s="13" t="s">
        <v>113</v>
      </c>
      <c r="BK200" s="135">
        <f t="shared" si="29"/>
        <v>0</v>
      </c>
      <c r="BL200" s="13" t="s">
        <v>112</v>
      </c>
      <c r="BM200" s="133" t="s">
        <v>299</v>
      </c>
    </row>
    <row r="201" spans="2:65" s="1" customFormat="1" ht="24" customHeight="1">
      <c r="B201" s="124"/>
      <c r="C201" s="125" t="s">
        <v>300</v>
      </c>
      <c r="D201" s="189" t="s">
        <v>301</v>
      </c>
      <c r="E201" s="190"/>
      <c r="F201" s="191"/>
      <c r="G201" s="127" t="s">
        <v>146</v>
      </c>
      <c r="H201" s="128">
        <v>333</v>
      </c>
      <c r="I201" s="128">
        <v>0</v>
      </c>
      <c r="J201" s="128">
        <f t="shared" si="20"/>
        <v>0</v>
      </c>
      <c r="K201" s="126" t="s">
        <v>126</v>
      </c>
      <c r="L201" s="25"/>
      <c r="M201" s="129" t="s">
        <v>1</v>
      </c>
      <c r="N201" s="130" t="s">
        <v>34</v>
      </c>
      <c r="O201" s="131">
        <v>7.0000000000000001E-3</v>
      </c>
      <c r="P201" s="131">
        <f t="shared" si="21"/>
        <v>2.331</v>
      </c>
      <c r="Q201" s="131">
        <v>0</v>
      </c>
      <c r="R201" s="131">
        <f t="shared" si="22"/>
        <v>0</v>
      </c>
      <c r="S201" s="131">
        <v>0</v>
      </c>
      <c r="T201" s="132">
        <f t="shared" si="23"/>
        <v>0</v>
      </c>
      <c r="AR201" s="133" t="s">
        <v>112</v>
      </c>
      <c r="AT201" s="133" t="s">
        <v>109</v>
      </c>
      <c r="AU201" s="133" t="s">
        <v>113</v>
      </c>
      <c r="AY201" s="13" t="s">
        <v>107</v>
      </c>
      <c r="BE201" s="134">
        <f t="shared" si="24"/>
        <v>0</v>
      </c>
      <c r="BF201" s="134">
        <f t="shared" si="25"/>
        <v>0</v>
      </c>
      <c r="BG201" s="134">
        <f t="shared" si="26"/>
        <v>0</v>
      </c>
      <c r="BH201" s="134">
        <f t="shared" si="27"/>
        <v>0</v>
      </c>
      <c r="BI201" s="134">
        <f t="shared" si="28"/>
        <v>0</v>
      </c>
      <c r="BJ201" s="13" t="s">
        <v>113</v>
      </c>
      <c r="BK201" s="135">
        <f t="shared" si="29"/>
        <v>0</v>
      </c>
      <c r="BL201" s="13" t="s">
        <v>112</v>
      </c>
      <c r="BM201" s="133" t="s">
        <v>302</v>
      </c>
    </row>
    <row r="202" spans="2:65" s="1" customFormat="1" ht="24" customHeight="1">
      <c r="B202" s="124"/>
      <c r="C202" s="125" t="s">
        <v>303</v>
      </c>
      <c r="D202" s="189" t="s">
        <v>304</v>
      </c>
      <c r="E202" s="190"/>
      <c r="F202" s="191"/>
      <c r="G202" s="127" t="s">
        <v>146</v>
      </c>
      <c r="H202" s="128">
        <v>37</v>
      </c>
      <c r="I202" s="128">
        <v>0</v>
      </c>
      <c r="J202" s="128">
        <f t="shared" si="20"/>
        <v>0</v>
      </c>
      <c r="K202" s="126" t="s">
        <v>126</v>
      </c>
      <c r="L202" s="25"/>
      <c r="M202" s="129" t="s">
        <v>1</v>
      </c>
      <c r="N202" s="130" t="s">
        <v>34</v>
      </c>
      <c r="O202" s="131">
        <v>0.14899999999999999</v>
      </c>
      <c r="P202" s="131">
        <f t="shared" si="21"/>
        <v>5.5129999999999999</v>
      </c>
      <c r="Q202" s="131">
        <v>0</v>
      </c>
      <c r="R202" s="131">
        <f t="shared" si="22"/>
        <v>0</v>
      </c>
      <c r="S202" s="131">
        <v>0</v>
      </c>
      <c r="T202" s="132">
        <f t="shared" si="23"/>
        <v>0</v>
      </c>
      <c r="AR202" s="133" t="s">
        <v>112</v>
      </c>
      <c r="AT202" s="133" t="s">
        <v>109</v>
      </c>
      <c r="AU202" s="133" t="s">
        <v>113</v>
      </c>
      <c r="AY202" s="13" t="s">
        <v>107</v>
      </c>
      <c r="BE202" s="134">
        <f t="shared" si="24"/>
        <v>0</v>
      </c>
      <c r="BF202" s="134">
        <f t="shared" si="25"/>
        <v>0</v>
      </c>
      <c r="BG202" s="134">
        <f t="shared" si="26"/>
        <v>0</v>
      </c>
      <c r="BH202" s="134">
        <f t="shared" si="27"/>
        <v>0</v>
      </c>
      <c r="BI202" s="134">
        <f t="shared" si="28"/>
        <v>0</v>
      </c>
      <c r="BJ202" s="13" t="s">
        <v>113</v>
      </c>
      <c r="BK202" s="135">
        <f t="shared" si="29"/>
        <v>0</v>
      </c>
      <c r="BL202" s="13" t="s">
        <v>112</v>
      </c>
      <c r="BM202" s="133" t="s">
        <v>305</v>
      </c>
    </row>
    <row r="203" spans="2:65" s="1" customFormat="1" ht="24" customHeight="1">
      <c r="B203" s="124"/>
      <c r="C203" s="125" t="s">
        <v>306</v>
      </c>
      <c r="D203" s="189" t="s">
        <v>307</v>
      </c>
      <c r="E203" s="190"/>
      <c r="F203" s="191"/>
      <c r="G203" s="127" t="s">
        <v>146</v>
      </c>
      <c r="H203" s="128">
        <v>11</v>
      </c>
      <c r="I203" s="128">
        <v>0</v>
      </c>
      <c r="J203" s="128">
        <f t="shared" si="20"/>
        <v>0</v>
      </c>
      <c r="K203" s="126" t="s">
        <v>1</v>
      </c>
      <c r="L203" s="25"/>
      <c r="M203" s="129" t="s">
        <v>1</v>
      </c>
      <c r="N203" s="130" t="s">
        <v>34</v>
      </c>
      <c r="O203" s="131">
        <v>0</v>
      </c>
      <c r="P203" s="131">
        <f t="shared" si="21"/>
        <v>0</v>
      </c>
      <c r="Q203" s="131">
        <v>0</v>
      </c>
      <c r="R203" s="131">
        <f t="shared" si="22"/>
        <v>0</v>
      </c>
      <c r="S203" s="131">
        <v>0</v>
      </c>
      <c r="T203" s="132">
        <f t="shared" si="23"/>
        <v>0</v>
      </c>
      <c r="AR203" s="133" t="s">
        <v>112</v>
      </c>
      <c r="AT203" s="133" t="s">
        <v>109</v>
      </c>
      <c r="AU203" s="133" t="s">
        <v>113</v>
      </c>
      <c r="AY203" s="13" t="s">
        <v>107</v>
      </c>
      <c r="BE203" s="134">
        <f t="shared" si="24"/>
        <v>0</v>
      </c>
      <c r="BF203" s="134">
        <f t="shared" si="25"/>
        <v>0</v>
      </c>
      <c r="BG203" s="134">
        <f t="shared" si="26"/>
        <v>0</v>
      </c>
      <c r="BH203" s="134">
        <f t="shared" si="27"/>
        <v>0</v>
      </c>
      <c r="BI203" s="134">
        <f t="shared" si="28"/>
        <v>0</v>
      </c>
      <c r="BJ203" s="13" t="s">
        <v>113</v>
      </c>
      <c r="BK203" s="135">
        <f t="shared" si="29"/>
        <v>0</v>
      </c>
      <c r="BL203" s="13" t="s">
        <v>112</v>
      </c>
      <c r="BM203" s="133" t="s">
        <v>308</v>
      </c>
    </row>
    <row r="204" spans="2:65" s="1" customFormat="1" ht="24" customHeight="1">
      <c r="B204" s="124"/>
      <c r="C204" s="125" t="s">
        <v>309</v>
      </c>
      <c r="D204" s="189" t="s">
        <v>310</v>
      </c>
      <c r="E204" s="190"/>
      <c r="F204" s="191"/>
      <c r="G204" s="127" t="s">
        <v>146</v>
      </c>
      <c r="H204" s="128">
        <v>26</v>
      </c>
      <c r="I204" s="128">
        <v>0</v>
      </c>
      <c r="J204" s="128">
        <f t="shared" si="20"/>
        <v>0</v>
      </c>
      <c r="K204" s="126" t="s">
        <v>1</v>
      </c>
      <c r="L204" s="25"/>
      <c r="M204" s="129" t="s">
        <v>1</v>
      </c>
      <c r="N204" s="130" t="s">
        <v>34</v>
      </c>
      <c r="O204" s="131">
        <v>0</v>
      </c>
      <c r="P204" s="131">
        <f t="shared" si="21"/>
        <v>0</v>
      </c>
      <c r="Q204" s="131">
        <v>0</v>
      </c>
      <c r="R204" s="131">
        <f t="shared" si="22"/>
        <v>0</v>
      </c>
      <c r="S204" s="131">
        <v>0</v>
      </c>
      <c r="T204" s="132">
        <f t="shared" si="23"/>
        <v>0</v>
      </c>
      <c r="AR204" s="133" t="s">
        <v>112</v>
      </c>
      <c r="AT204" s="133" t="s">
        <v>109</v>
      </c>
      <c r="AU204" s="133" t="s">
        <v>113</v>
      </c>
      <c r="AY204" s="13" t="s">
        <v>107</v>
      </c>
      <c r="BE204" s="134">
        <f t="shared" si="24"/>
        <v>0</v>
      </c>
      <c r="BF204" s="134">
        <f t="shared" si="25"/>
        <v>0</v>
      </c>
      <c r="BG204" s="134">
        <f t="shared" si="26"/>
        <v>0</v>
      </c>
      <c r="BH204" s="134">
        <f t="shared" si="27"/>
        <v>0</v>
      </c>
      <c r="BI204" s="134">
        <f t="shared" si="28"/>
        <v>0</v>
      </c>
      <c r="BJ204" s="13" t="s">
        <v>113</v>
      </c>
      <c r="BK204" s="135">
        <f t="shared" si="29"/>
        <v>0</v>
      </c>
      <c r="BL204" s="13" t="s">
        <v>112</v>
      </c>
      <c r="BM204" s="133" t="s">
        <v>311</v>
      </c>
    </row>
    <row r="205" spans="2:65" s="11" customFormat="1" ht="22.9" customHeight="1">
      <c r="B205" s="112"/>
      <c r="D205" s="113" t="s">
        <v>67</v>
      </c>
      <c r="E205" s="122" t="s">
        <v>312</v>
      </c>
      <c r="F205" s="122" t="s">
        <v>313</v>
      </c>
      <c r="J205" s="123">
        <f>BK205</f>
        <v>0</v>
      </c>
      <c r="L205" s="112"/>
      <c r="M205" s="116"/>
      <c r="N205" s="117"/>
      <c r="O205" s="117"/>
      <c r="P205" s="118">
        <f>P206</f>
        <v>589.178856</v>
      </c>
      <c r="Q205" s="117"/>
      <c r="R205" s="118">
        <f>R206</f>
        <v>0</v>
      </c>
      <c r="S205" s="117"/>
      <c r="T205" s="119">
        <f>T206</f>
        <v>0</v>
      </c>
      <c r="AR205" s="113" t="s">
        <v>76</v>
      </c>
      <c r="AT205" s="120" t="s">
        <v>67</v>
      </c>
      <c r="AU205" s="120" t="s">
        <v>76</v>
      </c>
      <c r="AY205" s="113" t="s">
        <v>107</v>
      </c>
      <c r="BK205" s="121">
        <f>BK206</f>
        <v>0</v>
      </c>
    </row>
    <row r="206" spans="2:65" s="1" customFormat="1" ht="24" customHeight="1">
      <c r="B206" s="124"/>
      <c r="C206" s="125" t="s">
        <v>314</v>
      </c>
      <c r="D206" s="189" t="s">
        <v>315</v>
      </c>
      <c r="E206" s="190"/>
      <c r="F206" s="191"/>
      <c r="G206" s="127" t="s">
        <v>146</v>
      </c>
      <c r="H206" s="128">
        <v>304.95800000000003</v>
      </c>
      <c r="I206" s="128">
        <v>0</v>
      </c>
      <c r="J206" s="128">
        <f>ROUND(I206*H206,3)</f>
        <v>0</v>
      </c>
      <c r="K206" s="126" t="s">
        <v>126</v>
      </c>
      <c r="L206" s="25"/>
      <c r="M206" s="143" t="s">
        <v>1</v>
      </c>
      <c r="N206" s="144" t="s">
        <v>34</v>
      </c>
      <c r="O206" s="145">
        <v>1.9319999999999999</v>
      </c>
      <c r="P206" s="145">
        <f>O206*H206</f>
        <v>589.178856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33" t="s">
        <v>112</v>
      </c>
      <c r="AT206" s="133" t="s">
        <v>109</v>
      </c>
      <c r="AU206" s="133" t="s">
        <v>113</v>
      </c>
      <c r="AY206" s="13" t="s">
        <v>107</v>
      </c>
      <c r="BE206" s="134">
        <f>IF(N206="základná",J206,0)</f>
        <v>0</v>
      </c>
      <c r="BF206" s="134">
        <f>IF(N206="znížená",J206,0)</f>
        <v>0</v>
      </c>
      <c r="BG206" s="134">
        <f>IF(N206="zákl. prenesená",J206,0)</f>
        <v>0</v>
      </c>
      <c r="BH206" s="134">
        <f>IF(N206="zníž. prenesená",J206,0)</f>
        <v>0</v>
      </c>
      <c r="BI206" s="134">
        <f>IF(N206="nulová",J206,0)</f>
        <v>0</v>
      </c>
      <c r="BJ206" s="13" t="s">
        <v>113</v>
      </c>
      <c r="BK206" s="135">
        <f>ROUND(I206*H206,3)</f>
        <v>0</v>
      </c>
      <c r="BL206" s="13" t="s">
        <v>112</v>
      </c>
      <c r="BM206" s="133" t="s">
        <v>316</v>
      </c>
    </row>
    <row r="207" spans="2:65" s="1" customFormat="1" ht="6.95" customHeight="1">
      <c r="B207" s="37"/>
      <c r="C207" s="38"/>
      <c r="D207" s="38"/>
      <c r="E207" s="38"/>
      <c r="F207" s="38"/>
      <c r="G207" s="38"/>
      <c r="H207" s="38"/>
      <c r="I207" s="38"/>
      <c r="J207" s="38"/>
      <c r="K207" s="38"/>
      <c r="L207" s="25"/>
    </row>
  </sheetData>
  <mergeCells count="84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  <mergeCell ref="D123:F123"/>
    <mergeCell ref="D206:F206"/>
    <mergeCell ref="D199:F199"/>
    <mergeCell ref="D200:F200"/>
    <mergeCell ref="D201:F201"/>
    <mergeCell ref="D202:F202"/>
    <mergeCell ref="D203:F203"/>
    <mergeCell ref="D204:F204"/>
    <mergeCell ref="D155:F155"/>
    <mergeCell ref="D156:F156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66:F166"/>
    <mergeCell ref="D167:F167"/>
    <mergeCell ref="D168:F168"/>
    <mergeCell ref="D169:F169"/>
    <mergeCell ref="D170:F170"/>
    <mergeCell ref="D171:F171"/>
    <mergeCell ref="D172:F172"/>
    <mergeCell ref="D173:F173"/>
    <mergeCell ref="D174:F174"/>
    <mergeCell ref="D175:F175"/>
    <mergeCell ref="D176:F176"/>
    <mergeCell ref="D177:F177"/>
    <mergeCell ref="D178:F178"/>
    <mergeCell ref="D179:F179"/>
    <mergeCell ref="D180:F180"/>
    <mergeCell ref="D181:F181"/>
    <mergeCell ref="D182:F182"/>
    <mergeCell ref="D183:F183"/>
    <mergeCell ref="D184:F184"/>
    <mergeCell ref="D185:F185"/>
    <mergeCell ref="D186:F186"/>
    <mergeCell ref="D187:F187"/>
    <mergeCell ref="D188:F188"/>
    <mergeCell ref="D189:F189"/>
    <mergeCell ref="D190:F190"/>
    <mergeCell ref="D191:F191"/>
    <mergeCell ref="D192:F192"/>
    <mergeCell ref="D193:F193"/>
    <mergeCell ref="D194:F194"/>
    <mergeCell ref="D195:F195"/>
    <mergeCell ref="D196:F196"/>
    <mergeCell ref="D197:F197"/>
    <mergeCell ref="D139:F139"/>
    <mergeCell ref="D150:F150"/>
    <mergeCell ref="D151:F151"/>
    <mergeCell ref="D152:F152"/>
    <mergeCell ref="D153:F153"/>
    <mergeCell ref="D146:F146"/>
    <mergeCell ref="D147:F147"/>
    <mergeCell ref="D148:F148"/>
    <mergeCell ref="D140:F140"/>
    <mergeCell ref="D142:F142"/>
    <mergeCell ref="D143:F143"/>
    <mergeCell ref="D144:F144"/>
    <mergeCell ref="D127:F127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37:F137"/>
    <mergeCell ref="D138:F13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 02 - Splašková vonkajš...</vt:lpstr>
      <vt:lpstr>'Rekapitulácia stavby'!Názvy_tisku</vt:lpstr>
      <vt:lpstr>'SO 02 - Splašková vonkajš...'!Názvy_tisku</vt:lpstr>
      <vt:lpstr>'Rekapitulácia stavby'!Oblast_tisku</vt:lpstr>
      <vt:lpstr>'SO 02 - Splašková vonkajš...'!Oblast_tisku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Renáta Považská</cp:lastModifiedBy>
  <dcterms:created xsi:type="dcterms:W3CDTF">2019-03-25T12:47:08Z</dcterms:created>
  <dcterms:modified xsi:type="dcterms:W3CDTF">2019-11-11T15:30:35Z</dcterms:modified>
</cp:coreProperties>
</file>